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D030" lockStructure="1"/>
  <bookViews>
    <workbookView xWindow="240" yWindow="135" windowWidth="15120" windowHeight="8190" activeTab="3"/>
  </bookViews>
  <sheets>
    <sheet name="Notice" sheetId="9" r:id="rId1"/>
    <sheet name="Equivalence paille fumier" sheetId="1" r:id="rId2"/>
    <sheet name="chantier paille" sheetId="5" r:id="rId3"/>
    <sheet name="chantier fumier" sheetId="8" r:id="rId4"/>
    <sheet name="Bilan des échanges" sheetId="6" r:id="rId5"/>
    <sheet name="Référence chantier" sheetId="7" r:id="rId6"/>
    <sheet name="Teneurs NPK Mg" sheetId="2" r:id="rId7"/>
    <sheet name="Coef équivalence" sheetId="3" r:id="rId8"/>
    <sheet name="Teneur humus" sheetId="4" r:id="rId9"/>
  </sheets>
  <calcPr calcId="145621"/>
</workbook>
</file>

<file path=xl/calcChain.xml><?xml version="1.0" encoding="utf-8"?>
<calcChain xmlns="http://schemas.openxmlformats.org/spreadsheetml/2006/main">
  <c r="C13" i="5" l="1"/>
  <c r="I11" i="1" l="1"/>
  <c r="H11" i="1"/>
  <c r="G11" i="1"/>
  <c r="F11" i="1"/>
  <c r="C18" i="5"/>
  <c r="G17" i="8" l="1"/>
  <c r="F8" i="6" l="1"/>
  <c r="C47" i="6" s="1"/>
  <c r="C8" i="6"/>
  <c r="F47" i="6"/>
  <c r="F24" i="1"/>
  <c r="E15" i="6" s="1"/>
  <c r="B24" i="1"/>
  <c r="B15" i="6" s="1"/>
  <c r="C45" i="6" l="1"/>
  <c r="F45" i="6"/>
  <c r="D46" i="8"/>
  <c r="C20" i="8"/>
  <c r="C16" i="5"/>
  <c r="G12" i="8" l="1"/>
  <c r="E34" i="8"/>
  <c r="C34" i="8"/>
  <c r="B45" i="8" s="1"/>
  <c r="C45" i="8" s="1"/>
  <c r="F45" i="8" s="1"/>
  <c r="F31" i="6" s="1"/>
  <c r="G31" i="6" s="1"/>
  <c r="E31" i="8"/>
  <c r="C31" i="8"/>
  <c r="B44" i="8" s="1"/>
  <c r="C44" i="8" s="1"/>
  <c r="F44" i="8" s="1"/>
  <c r="F30" i="6" s="1"/>
  <c r="G30" i="6" s="1"/>
  <c r="E28" i="8"/>
  <c r="C28" i="8"/>
  <c r="B43" i="8" s="1"/>
  <c r="C43" i="8" s="1"/>
  <c r="F43" i="8" s="1"/>
  <c r="C29" i="6" s="1"/>
  <c r="D29" i="6" s="1"/>
  <c r="B13" i="6"/>
  <c r="D47" i="5"/>
  <c r="E44" i="5"/>
  <c r="E45" i="5"/>
  <c r="E46" i="5"/>
  <c r="E43" i="5"/>
  <c r="F42" i="5"/>
  <c r="E42" i="5"/>
  <c r="F8" i="5"/>
  <c r="C34" i="5"/>
  <c r="C31" i="5"/>
  <c r="B44" i="5" s="1"/>
  <c r="C44" i="5" s="1"/>
  <c r="C27" i="5"/>
  <c r="B42" i="5" s="1"/>
  <c r="E34" i="5"/>
  <c r="E31" i="5"/>
  <c r="E27" i="5"/>
  <c r="F18" i="5"/>
  <c r="F13" i="5"/>
  <c r="F12" i="5"/>
  <c r="F11" i="5"/>
  <c r="C10" i="5"/>
  <c r="C31" i="6" l="1"/>
  <c r="D31" i="6" s="1"/>
  <c r="B42" i="8"/>
  <c r="C42" i="8" s="1"/>
  <c r="C30" i="6"/>
  <c r="D30" i="6" s="1"/>
  <c r="F29" i="6"/>
  <c r="G29" i="6" s="1"/>
  <c r="C46" i="8"/>
  <c r="F42" i="8"/>
  <c r="B45" i="5"/>
  <c r="C45" i="5" s="1"/>
  <c r="E47" i="5"/>
  <c r="B39" i="6"/>
  <c r="B35" i="6"/>
  <c r="B43" i="5"/>
  <c r="C43" i="5" s="1"/>
  <c r="B46" i="5"/>
  <c r="C46" i="5" s="1"/>
  <c r="F44" i="5"/>
  <c r="G44" i="5" s="1"/>
  <c r="G42" i="5"/>
  <c r="C42" i="5"/>
  <c r="C10" i="1"/>
  <c r="C12" i="1" s="1"/>
  <c r="D10" i="1"/>
  <c r="D12" i="1" s="1"/>
  <c r="E10" i="1"/>
  <c r="E12" i="1" s="1"/>
  <c r="F10" i="1"/>
  <c r="F12" i="1" s="1"/>
  <c r="G10" i="1"/>
  <c r="G12" i="1" s="1"/>
  <c r="H10" i="1"/>
  <c r="H12" i="1" s="1"/>
  <c r="I10" i="1"/>
  <c r="I12" i="1" s="1"/>
  <c r="B10" i="1"/>
  <c r="B12" i="1" s="1"/>
  <c r="F31" i="1"/>
  <c r="F32" i="1"/>
  <c r="C25" i="1"/>
  <c r="F21" i="1"/>
  <c r="B21" i="1"/>
  <c r="F28" i="6" l="1"/>
  <c r="G28" i="6" s="1"/>
  <c r="G32" i="6" s="1"/>
  <c r="C28" i="6"/>
  <c r="D28" i="6" s="1"/>
  <c r="D32" i="6" s="1"/>
  <c r="F45" i="5"/>
  <c r="G45" i="5" s="1"/>
  <c r="F22" i="6"/>
  <c r="C22" i="6"/>
  <c r="D22" i="6" s="1"/>
  <c r="F20" i="6"/>
  <c r="C20" i="6"/>
  <c r="D20" i="6" s="1"/>
  <c r="B42" i="6"/>
  <c r="F46" i="5"/>
  <c r="G46" i="5" s="1"/>
  <c r="F43" i="5"/>
  <c r="C47" i="5"/>
  <c r="B47" i="5"/>
  <c r="F13" i="1"/>
  <c r="E14" i="6" s="1"/>
  <c r="E16" i="6" s="1"/>
  <c r="B13" i="1"/>
  <c r="B14" i="6" s="1"/>
  <c r="B16" i="6" s="1"/>
  <c r="C23" i="6" l="1"/>
  <c r="D23" i="6" s="1"/>
  <c r="F23" i="6"/>
  <c r="F24" i="6"/>
  <c r="C24" i="6"/>
  <c r="D24" i="6" s="1"/>
  <c r="F46" i="8"/>
  <c r="G43" i="5"/>
  <c r="F47" i="5"/>
  <c r="C14" i="1"/>
  <c r="B31" i="1" s="1"/>
  <c r="G33" i="1" s="1"/>
  <c r="C21" i="6" l="1"/>
  <c r="D21" i="6" s="1"/>
  <c r="F21" i="6"/>
  <c r="G47" i="5"/>
  <c r="G25" i="6"/>
  <c r="E44" i="6" s="1"/>
  <c r="D25" i="6"/>
  <c r="B44" i="6" s="1"/>
  <c r="C46" i="6" l="1"/>
  <c r="F46" i="6"/>
</calcChain>
</file>

<file path=xl/sharedStrings.xml><?xml version="1.0" encoding="utf-8"?>
<sst xmlns="http://schemas.openxmlformats.org/spreadsheetml/2006/main" count="510" uniqueCount="341">
  <si>
    <t>Coefficient d'équivalence en engrais minéral</t>
  </si>
  <si>
    <t>Teneurs en valeurs fertilisantes</t>
  </si>
  <si>
    <t>Fumier de bovin</t>
  </si>
  <si>
    <t>N</t>
  </si>
  <si>
    <t>P</t>
  </si>
  <si>
    <t>K</t>
  </si>
  <si>
    <t>MgO</t>
  </si>
  <si>
    <t>Fumier volaille</t>
  </si>
  <si>
    <t>Paille de blé</t>
  </si>
  <si>
    <t>Paille d'orge</t>
  </si>
  <si>
    <t>Fumier de volaille</t>
  </si>
  <si>
    <t>Ces coefficients permettent de convertir la quantité d'azote et de phosphore contenue dans l'engrais de ferme en unités apportées par un engrais minéral</t>
  </si>
  <si>
    <t>?</t>
  </si>
  <si>
    <t>Paille de colza</t>
  </si>
  <si>
    <t>Coef. équivalence engrais minéral (2)</t>
  </si>
  <si>
    <t>Prix des unités (€/u)</t>
  </si>
  <si>
    <t>Equivalence en valeur fertilisante</t>
  </si>
  <si>
    <t>(1) voir teneurs de référence</t>
  </si>
  <si>
    <t>(2) voir coefficient d'équivalence de référence</t>
  </si>
  <si>
    <t>Equivalence en humus</t>
  </si>
  <si>
    <t>Quantité d'humus de référence</t>
  </si>
  <si>
    <t>Paille de</t>
  </si>
  <si>
    <t>Prix de la fertilisation  (€/t)</t>
  </si>
  <si>
    <t>Bilan valeur fertilisante</t>
  </si>
  <si>
    <t>Bilan valeur humus</t>
  </si>
  <si>
    <t>Paille de (préciser ci-dessous)</t>
  </si>
  <si>
    <t>Fumier, lisier, … de (préciser ci-dessous)</t>
  </si>
  <si>
    <t>tonnes de fumier, lisier, … de</t>
  </si>
  <si>
    <t>redonné</t>
  </si>
  <si>
    <t>Si l'on considère que, pour un agriculteur, l'apport en humus sur une parcelle est aussi important que l'apport en éléments fertilisants,</t>
  </si>
  <si>
    <t>on peut estimer que :</t>
  </si>
  <si>
    <t>Calculette réalisée à partir de l'info fax élevage CA45 (juillet 2012) et note technique service élevage CA 36 (mai 2011)</t>
  </si>
  <si>
    <t>Fumier, lisier, ... de</t>
  </si>
  <si>
    <t>Paille de céréales</t>
  </si>
  <si>
    <t>tonne de fumier redonné pour 1 tonne de paille ramassée</t>
  </si>
  <si>
    <r>
      <t xml:space="preserve">pour </t>
    </r>
    <r>
      <rPr>
        <b/>
        <sz val="11"/>
        <color rgb="FFFF0000"/>
        <rFont val="Calibri"/>
        <family val="2"/>
        <scheme val="minor"/>
      </rPr>
      <t>1 tonne</t>
    </r>
    <r>
      <rPr>
        <b/>
        <sz val="11"/>
        <color theme="1"/>
        <rFont val="Calibri"/>
        <family val="2"/>
        <scheme val="minor"/>
      </rPr>
      <t xml:space="preserve"> de paille de </t>
    </r>
  </si>
  <si>
    <t>Monsieur</t>
  </si>
  <si>
    <t>fournisseur paille</t>
  </si>
  <si>
    <t>fournisseur fumier</t>
  </si>
  <si>
    <t xml:space="preserve">Coef Pailles </t>
  </si>
  <si>
    <t>Céréales</t>
  </si>
  <si>
    <t>Colza</t>
  </si>
  <si>
    <t>entre</t>
  </si>
  <si>
    <t>et</t>
  </si>
  <si>
    <t>Presse</t>
  </si>
  <si>
    <t>Tracteur sur presse</t>
  </si>
  <si>
    <t>Quantité de paille/ha</t>
  </si>
  <si>
    <t>Tracteur sur plateau</t>
  </si>
  <si>
    <t>Tarif main d'œuvre</t>
  </si>
  <si>
    <t>Tarif GNR</t>
  </si>
  <si>
    <t>Pressage</t>
  </si>
  <si>
    <t>Valeur retenue</t>
  </si>
  <si>
    <t>Groupage</t>
  </si>
  <si>
    <t>Transport</t>
  </si>
  <si>
    <t>Déchargement</t>
  </si>
  <si>
    <t>Ficelle</t>
  </si>
  <si>
    <t>Débit de chantier pressage</t>
  </si>
  <si>
    <t>Débit de chantier groupage</t>
  </si>
  <si>
    <t>Vitesse moyenne de transport</t>
  </si>
  <si>
    <t>Vos valeurs</t>
  </si>
  <si>
    <t>1,5 mn/balle</t>
  </si>
  <si>
    <t>Puissance</t>
  </si>
  <si>
    <t>€/h</t>
  </si>
  <si>
    <t>€/balle</t>
  </si>
  <si>
    <t>Prix de revient du chantier</t>
  </si>
  <si>
    <t>€/tonne</t>
  </si>
  <si>
    <t>Avec votre matériel</t>
  </si>
  <si>
    <t>Chargeur/automoteur manut</t>
  </si>
  <si>
    <t>Unité</t>
  </si>
  <si>
    <t>Prix de revient du matériel</t>
  </si>
  <si>
    <t>€/litre</t>
  </si>
  <si>
    <t>Données générales</t>
  </si>
  <si>
    <t>Coût total</t>
  </si>
  <si>
    <t>Nos références chantier paille</t>
  </si>
  <si>
    <t>Nb transportés sur plateau 12 m</t>
  </si>
  <si>
    <t>120x90x2,40m</t>
  </si>
  <si>
    <t>tonne/h</t>
  </si>
  <si>
    <t>balles/h</t>
  </si>
  <si>
    <t>si prestataire</t>
  </si>
  <si>
    <t>km/h</t>
  </si>
  <si>
    <t>km</t>
  </si>
  <si>
    <t>tonne</t>
  </si>
  <si>
    <t>soit</t>
  </si>
  <si>
    <t>Carburant</t>
  </si>
  <si>
    <t>Coef charge moteur</t>
  </si>
  <si>
    <t>conso carb. (l/h)</t>
  </si>
  <si>
    <t>Coût (hors carb)</t>
  </si>
  <si>
    <t>balles</t>
  </si>
  <si>
    <t>Référence :</t>
  </si>
  <si>
    <t>t/ha</t>
  </si>
  <si>
    <t xml:space="preserve">Rdt cult (qx/ha) </t>
  </si>
  <si>
    <t>Poids d'une balle</t>
  </si>
  <si>
    <t>Nombre de balles/hectare</t>
  </si>
  <si>
    <t>Nb de balles transportées/voyage</t>
  </si>
  <si>
    <t>Distance moyenne de transport (aller retour)</t>
  </si>
  <si>
    <t>si vous ne connaissez pas vos valeurs, référez vous à celles du barème d'entraide</t>
  </si>
  <si>
    <t>400-450</t>
  </si>
  <si>
    <t>à 5 km</t>
  </si>
  <si>
    <t>&gt; 5 km</t>
  </si>
  <si>
    <t>&lt; 5 km</t>
  </si>
  <si>
    <t>30 km/h</t>
  </si>
  <si>
    <t>120x70x2,40 m</t>
  </si>
  <si>
    <t>dia 120</t>
  </si>
  <si>
    <t>120x130x2,40 m</t>
  </si>
  <si>
    <t>cubiques</t>
  </si>
  <si>
    <t>Rondes</t>
  </si>
  <si>
    <t>450-500</t>
  </si>
  <si>
    <t>Poids de balles (kg)</t>
  </si>
  <si>
    <t>400 à 450</t>
  </si>
  <si>
    <t>Plateau de transport</t>
  </si>
  <si>
    <t>Chargement au champ</t>
  </si>
  <si>
    <t>Epandage</t>
  </si>
  <si>
    <t xml:space="preserve">Monsieur </t>
  </si>
  <si>
    <t>"fournisseur paille"</t>
  </si>
  <si>
    <t>"fournisseur fumier"</t>
  </si>
  <si>
    <t>Soulte</t>
  </si>
  <si>
    <t>chantier paille</t>
  </si>
  <si>
    <t>chantier fumier</t>
  </si>
  <si>
    <t>(2) Tracteur + carburant +épandeur + main d'œuvre</t>
  </si>
  <si>
    <t>Valeurs calculées automatiquement</t>
  </si>
  <si>
    <t>Tonnage</t>
  </si>
  <si>
    <t>Montant</t>
  </si>
  <si>
    <t>Equivalence agronomique paille/Fumier</t>
  </si>
  <si>
    <t>Largeur coupe moissonneuse (m)</t>
  </si>
  <si>
    <t>€/ha/passage</t>
  </si>
  <si>
    <t>Réf coût épandeur 2014/2015 (2)</t>
  </si>
  <si>
    <t>Estimation coût du chantier paille</t>
  </si>
  <si>
    <t>Estimation coût du chantier fumier</t>
  </si>
  <si>
    <t>Tracteur sur benne</t>
  </si>
  <si>
    <t>Benne</t>
  </si>
  <si>
    <t>Tracteur épandeur</t>
  </si>
  <si>
    <t>Epandeur</t>
  </si>
  <si>
    <t>Quantité épandue</t>
  </si>
  <si>
    <t>Temps chargement épandeur</t>
  </si>
  <si>
    <t>Volume benne</t>
  </si>
  <si>
    <t>Temps chargement benne</t>
  </si>
  <si>
    <t>Volume épandeur</t>
  </si>
  <si>
    <t>Temps vidange épandeur</t>
  </si>
  <si>
    <t>Vitesse moyenne déplacement</t>
  </si>
  <si>
    <t>mn</t>
  </si>
  <si>
    <t>Chargement benne</t>
  </si>
  <si>
    <t>Transport bout de champ</t>
  </si>
  <si>
    <t>Distance moyenne dépôt (aller retour)</t>
  </si>
  <si>
    <t>Tonnage transporté</t>
  </si>
  <si>
    <t>tonnes</t>
  </si>
  <si>
    <t>minutes</t>
  </si>
  <si>
    <t>Valeur théorique :</t>
  </si>
  <si>
    <t>kg/m3</t>
  </si>
  <si>
    <t>m3</t>
  </si>
  <si>
    <t>€</t>
  </si>
  <si>
    <t>Puissance tracteur nécessaire</t>
  </si>
  <si>
    <t>300-350</t>
  </si>
  <si>
    <t>200-220</t>
  </si>
  <si>
    <t>dia 180x120</t>
  </si>
  <si>
    <t>dia 160x120</t>
  </si>
  <si>
    <t>dia 140x120</t>
  </si>
  <si>
    <t>balles/ha</t>
  </si>
  <si>
    <t>balle groupé</t>
  </si>
  <si>
    <t>balle non groupé</t>
  </si>
  <si>
    <t>Tonnage épandeur</t>
  </si>
  <si>
    <t>Chargement épandeur</t>
  </si>
  <si>
    <t>Nos références chantier fumier</t>
  </si>
  <si>
    <t>Temps de chargement avec chargeur frontal</t>
  </si>
  <si>
    <t>épandeur 10 m3</t>
  </si>
  <si>
    <t>6 mn</t>
  </si>
  <si>
    <t>épandeur 13 m3</t>
  </si>
  <si>
    <t>7 mn</t>
  </si>
  <si>
    <t>Temps de chargement avec automoteur</t>
  </si>
  <si>
    <t>épandeur 12 m3</t>
  </si>
  <si>
    <t>4 mn</t>
  </si>
  <si>
    <t>5 mn</t>
  </si>
  <si>
    <t>épandeur 20 m3</t>
  </si>
  <si>
    <t>10 mn</t>
  </si>
  <si>
    <t>Densité produit</t>
  </si>
  <si>
    <t>15 minutes pour 30 balles</t>
  </si>
  <si>
    <t>Débit chantier chargement</t>
  </si>
  <si>
    <t>Débit chantier déchargement</t>
  </si>
  <si>
    <t>120 balles/h</t>
  </si>
  <si>
    <t>200-250</t>
  </si>
  <si>
    <t>A retenir</t>
  </si>
  <si>
    <t>4 à 6</t>
  </si>
  <si>
    <t>1,5 à 4</t>
  </si>
  <si>
    <t>6 à 10</t>
  </si>
  <si>
    <t>3 à 5</t>
  </si>
  <si>
    <t>1,5 à 3</t>
  </si>
  <si>
    <t>3 à 8</t>
  </si>
  <si>
    <t>20 à 30</t>
  </si>
  <si>
    <t>20 à 25</t>
  </si>
  <si>
    <t>15 à 20</t>
  </si>
  <si>
    <t>15 à 18</t>
  </si>
  <si>
    <t>12 à 15</t>
  </si>
  <si>
    <t>fumier bovin</t>
  </si>
  <si>
    <t>fumier de porc</t>
  </si>
  <si>
    <t>fumier de volaille</t>
  </si>
  <si>
    <t>Composts</t>
  </si>
  <si>
    <t>Fumier et lisier porc</t>
  </si>
  <si>
    <t>Fumier bovin</t>
  </si>
  <si>
    <t>5 à 10%</t>
  </si>
  <si>
    <t>10 à 30%</t>
  </si>
  <si>
    <t>CA Bretagne</t>
  </si>
  <si>
    <t>ITAVI 1996</t>
  </si>
  <si>
    <t>en condition sèche</t>
  </si>
  <si>
    <t>fumier poulet label après stockage :</t>
  </si>
  <si>
    <t>sortie poulailler</t>
  </si>
  <si>
    <t>Itavi 1996</t>
  </si>
  <si>
    <t>1,5 mn/t ou 15 mn pour 30 balles (soit 1,25 mn/t)</t>
  </si>
  <si>
    <t>20 t/h (soit 3 mn/t) ou 40 s/balle (soit 1,7 mn/t) ou 15 mn pour 30 balles (soit 1,25 mn/t)</t>
  </si>
  <si>
    <t>90-100 balles/h</t>
  </si>
  <si>
    <t>40 balles/h</t>
  </si>
  <si>
    <t>€/voyage</t>
  </si>
  <si>
    <t>Nb de voyage/h</t>
  </si>
  <si>
    <t>voy/h</t>
  </si>
  <si>
    <t>Réf</t>
  </si>
  <si>
    <t>doit</t>
  </si>
  <si>
    <t>Dupond</t>
  </si>
  <si>
    <t>Durand</t>
  </si>
  <si>
    <t>kg/tonne de produit brute</t>
  </si>
  <si>
    <t>Pailles</t>
  </si>
  <si>
    <t>Prix de l'amendement (€/t)</t>
  </si>
  <si>
    <t>BILAN DES ECHANGES</t>
  </si>
  <si>
    <t>Echanges de services</t>
  </si>
  <si>
    <t>Echange de matière brute</t>
  </si>
  <si>
    <t>Equivalence en valeur humus</t>
  </si>
  <si>
    <t>Valeur estimée (€/t) (1)</t>
  </si>
  <si>
    <t>Référence</t>
  </si>
  <si>
    <t>Total (sous totaux 1+2+3+4)</t>
  </si>
  <si>
    <t>Sous total 1</t>
  </si>
  <si>
    <t>Sous total 2</t>
  </si>
  <si>
    <t>Sous total 3</t>
  </si>
  <si>
    <t>Sous total 4</t>
  </si>
  <si>
    <r>
      <rPr>
        <b/>
        <sz val="11"/>
        <color theme="1"/>
        <rFont val="Calibri"/>
        <family val="2"/>
        <scheme val="minor"/>
      </rPr>
      <t>Broyage de paille sur MB</t>
    </r>
    <r>
      <rPr>
        <sz val="11"/>
        <color theme="1"/>
        <rFont val="Calibri"/>
        <family val="2"/>
        <scheme val="minor"/>
      </rPr>
      <t xml:space="preserve"> (1)</t>
    </r>
  </si>
  <si>
    <t>Epandage d'engrais minéral</t>
  </si>
  <si>
    <t>Nombre de passages</t>
  </si>
  <si>
    <t>Mr</t>
  </si>
  <si>
    <t>Débit de chantier moissonneuse ha/h</t>
  </si>
  <si>
    <t>(1) gain en carburant uniquement.</t>
  </si>
  <si>
    <t>tonnes de paille</t>
  </si>
  <si>
    <t>tonnes de fumier</t>
  </si>
  <si>
    <t>Equivalence globale paille/fumier</t>
  </si>
  <si>
    <t>Valeurs calculées</t>
  </si>
  <si>
    <t>Fumier à restituer</t>
  </si>
  <si>
    <t>Paille à donner</t>
  </si>
  <si>
    <t xml:space="preserve"> = environ</t>
  </si>
  <si>
    <t>ramassée soit</t>
  </si>
  <si>
    <t>Equivalence hectares</t>
  </si>
  <si>
    <t>Sur camion (plateau à 1,20 m du sol)</t>
  </si>
  <si>
    <t>Temps de vidange (parcelle au pied du tas)</t>
  </si>
  <si>
    <t>sortie stabulation</t>
  </si>
  <si>
    <t>Stocké</t>
  </si>
  <si>
    <t>Densité fumier à l'épandage</t>
  </si>
  <si>
    <t>Densité fumier au transport</t>
  </si>
  <si>
    <t xml:space="preserve">à </t>
  </si>
  <si>
    <t xml:space="preserve"> Monsieur</t>
  </si>
  <si>
    <t>à</t>
  </si>
  <si>
    <t>Réf puissance consommée broyeur (3)</t>
  </si>
  <si>
    <t>L'échange paille/fumier se raisonne sur le principe de l'équité entre le fournisseur de paille et le fournisseur de fumier</t>
  </si>
  <si>
    <t>(indiquez le tonnage paille/ha dans "chantier paille")</t>
  </si>
  <si>
    <t>Estimez les sommes engagées par chacune des deux parties.</t>
  </si>
  <si>
    <t>Dépenses économisées</t>
  </si>
  <si>
    <t>NOTICE CALCULETTE ECHANGE PAILLE FUMIER</t>
  </si>
  <si>
    <t>1- calculez l'équivalence paille/fumier. Utilisez pour cela les références de teneur en éléments</t>
  </si>
  <si>
    <t>fertilisants, les coefficient d'équivalence en éléments fertilisants et les équivalences en humus.</t>
  </si>
  <si>
    <t>2- Calculez le prix de revient à la tonne de la paille pressée et transportée jusqu'au lieu de stockage</t>
  </si>
  <si>
    <t xml:space="preserve">Utilisez, si vous ne disposez pas de vos propres références, nos "références chantier" ainsi que le </t>
  </si>
  <si>
    <t>barème d'entraide pour le prix de revient du matériel</t>
  </si>
  <si>
    <t xml:space="preserve">3- De la même façon, caculez le prix de revient du chantier d'épandage de fumier comprenant un </t>
  </si>
  <si>
    <t>transport sur dépôt.</t>
  </si>
  <si>
    <t>précédentes. Veillez à bien avoir tout rempli.</t>
  </si>
  <si>
    <t>4- Faites le bilan des échanges : attention, certaines valeurs sont renseignées à partir des feuilles</t>
  </si>
  <si>
    <t>Teneur (kg/tonne de produit brut) (1)</t>
  </si>
  <si>
    <t>(1) Valeur estimée à partir de produit équivalent (Source Volv'V 2014) : 114 €/tonne</t>
  </si>
  <si>
    <t>Prix global de la fertilisation (€/t brute)</t>
  </si>
  <si>
    <t>Unités fetilisantes (kg/t brute)</t>
  </si>
  <si>
    <t>Qté d'humus produit (kg/t brute)</t>
  </si>
  <si>
    <t>(3) en ch/m de coupe. (réf : 95 ch sur une machine de 10,7 m, contre couteau engagé à 60%, culture 7 t/ha, h de chaume : 20 cm)</t>
  </si>
  <si>
    <t>kg/tonne brute</t>
  </si>
  <si>
    <t>100-120</t>
  </si>
  <si>
    <t>90-110</t>
  </si>
  <si>
    <t>80-100</t>
  </si>
  <si>
    <t>20-25 km/h</t>
  </si>
  <si>
    <t>25-30 km/h</t>
  </si>
  <si>
    <t>plateau agricole 12 m (*)</t>
  </si>
  <si>
    <t>(*) en restant conforme au code de la route</t>
  </si>
  <si>
    <t>volume (m3)</t>
  </si>
  <si>
    <t>80x80x2,40 m</t>
  </si>
  <si>
    <t>soit densité (kg/m3)</t>
  </si>
  <si>
    <r>
      <t xml:space="preserve">Poids de balles (kg) </t>
    </r>
    <r>
      <rPr>
        <b/>
        <sz val="11"/>
        <color theme="1"/>
        <rFont val="Calibri"/>
        <family val="2"/>
        <scheme val="minor"/>
      </rPr>
      <t>presses récentes</t>
    </r>
  </si>
  <si>
    <r>
      <t xml:space="preserve">Poids de balles (kg) </t>
    </r>
    <r>
      <rPr>
        <b/>
        <sz val="11"/>
        <color theme="1"/>
        <rFont val="Calibri"/>
        <family val="2"/>
        <scheme val="minor"/>
      </rPr>
      <t>presse courantes</t>
    </r>
  </si>
  <si>
    <t>180-190</t>
  </si>
  <si>
    <t>250-280</t>
  </si>
  <si>
    <t>origine</t>
  </si>
  <si>
    <t>Apport occasionnel</t>
  </si>
  <si>
    <t>Apport régulier</t>
  </si>
  <si>
    <t>Elevage hors sol</t>
  </si>
  <si>
    <t>Elevage ruminant</t>
  </si>
  <si>
    <t>Coef compost</t>
  </si>
  <si>
    <t>1 à 2,5</t>
  </si>
  <si>
    <t>7 à 11</t>
  </si>
  <si>
    <t>10 à 11</t>
  </si>
  <si>
    <t>ITP 1996, GREN Centre</t>
  </si>
  <si>
    <t>GREN Centre pour N</t>
  </si>
  <si>
    <t>Fumier poulet de chair :</t>
  </si>
  <si>
    <t>après stockage en condition sèche</t>
  </si>
  <si>
    <t>ap stockage en  condition favorable à la  fermentation</t>
  </si>
  <si>
    <t>après stockage en condition humide</t>
  </si>
  <si>
    <t>Fumier dinde :</t>
  </si>
  <si>
    <t>en condition favorable à la fermentation</t>
  </si>
  <si>
    <t>en condition humide</t>
  </si>
  <si>
    <t>Fumier bovin :</t>
  </si>
  <si>
    <t>Fumier bovin aire paillée :</t>
  </si>
  <si>
    <t>Fumier bovin raclé :</t>
  </si>
  <si>
    <t>Fumier cheval :</t>
  </si>
  <si>
    <t>Fumier porc :</t>
  </si>
  <si>
    <t>Fumier volaille :</t>
  </si>
  <si>
    <t>Fumier volaille de chair :</t>
  </si>
  <si>
    <t>Fumier poulet label :</t>
  </si>
  <si>
    <t>Fumier Poulet label sortie poulailler :</t>
  </si>
  <si>
    <t>après stockage en condition favorable à la fermentation</t>
  </si>
  <si>
    <t>Fiente de volaille séchée (80% de MS) :</t>
  </si>
  <si>
    <t>Fiente de volaille (60% de MS)</t>
  </si>
  <si>
    <t>6,3-6,5</t>
  </si>
  <si>
    <t>1 à 3</t>
  </si>
  <si>
    <t>Fumier ovin, caprin :</t>
  </si>
  <si>
    <t>Fumier bovin pailleux de litière accumulée</t>
  </si>
  <si>
    <t>Fumier de bovin décomposé d'étable animaux entravés</t>
  </si>
  <si>
    <t>Fiente de volaille avec litière</t>
  </si>
  <si>
    <t>Paille d'avoine</t>
  </si>
  <si>
    <t>Culture concernée</t>
  </si>
  <si>
    <t>Période apport</t>
  </si>
  <si>
    <t>Produit</t>
  </si>
  <si>
    <t>Coefficient</t>
  </si>
  <si>
    <t>Coefficient d'équivalence azote (source COMIFER)</t>
  </si>
  <si>
    <t>Coef P2O5 fumier</t>
  </si>
  <si>
    <t>Coef MgO fumier</t>
  </si>
  <si>
    <t>Valeurs à personnaliser</t>
  </si>
  <si>
    <t>Valeur à personnaliser</t>
  </si>
  <si>
    <t>fumier de bovin</t>
  </si>
  <si>
    <t>version du 07 janvier 2015</t>
  </si>
  <si>
    <t>Temps de chargement en mn</t>
  </si>
  <si>
    <t>Temps de déchargement en mn</t>
  </si>
  <si>
    <t>céréales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</si>
</sst>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#,##0.0\ &quot;€&quot;"/>
    <numFmt numFmtId="166" formatCode="#,##0\ &quot;€&quot;"/>
    <numFmt numFmtId="167" formatCode="#,##0.00\ &quot;€&quot;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F0"/>
        <bgColor indexed="64"/>
      </patternFill>
    </fill>
  </fills>
  <borders count="27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</borders>
  <cellStyleXfs count="1">
    <xf numFmtId="0" fontId="0" fillId="0" borderId="0"/>
  </cellStyleXfs>
  <cellXfs count="283">
    <xf numFmtId="0" fontId="0" fillId="0" borderId="0" xfId="0"/>
    <xf numFmtId="0" fontId="1" fillId="0" borderId="0" xfId="0" applyFont="1"/>
    <xf numFmtId="0" fontId="3" fillId="0" borderId="0" xfId="0" applyFont="1"/>
    <xf numFmtId="0" fontId="0" fillId="0" borderId="4" xfId="0" applyBorder="1"/>
    <xf numFmtId="0" fontId="0" fillId="0" borderId="0" xfId="0" applyProtection="1"/>
    <xf numFmtId="0" fontId="3" fillId="0" borderId="0" xfId="0" applyFont="1" applyProtection="1"/>
    <xf numFmtId="0" fontId="0" fillId="2" borderId="0" xfId="0" applyFill="1" applyProtection="1"/>
    <xf numFmtId="0" fontId="1" fillId="0" borderId="4" xfId="0" applyFont="1" applyBorder="1" applyAlignment="1" applyProtection="1">
      <alignment horizontal="center" vertical="center"/>
    </xf>
    <xf numFmtId="0" fontId="0" fillId="0" borderId="4" xfId="0" applyBorder="1" applyProtection="1"/>
    <xf numFmtId="0" fontId="0" fillId="0" borderId="9" xfId="0" applyFill="1" applyBorder="1" applyProtection="1"/>
    <xf numFmtId="0" fontId="2" fillId="0" borderId="4" xfId="0" applyFont="1" applyFill="1" applyBorder="1" applyProtection="1"/>
    <xf numFmtId="0" fontId="2" fillId="0" borderId="5" xfId="0" applyFont="1" applyBorder="1" applyAlignment="1" applyProtection="1">
      <alignment horizontal="center" vertical="center"/>
    </xf>
    <xf numFmtId="2" fontId="7" fillId="0" borderId="2" xfId="0" applyNumberFormat="1" applyFont="1" applyBorder="1" applyAlignment="1" applyProtection="1">
      <alignment horizontal="center"/>
    </xf>
    <xf numFmtId="0" fontId="2" fillId="0" borderId="2" xfId="0" applyFont="1" applyBorder="1" applyAlignment="1" applyProtection="1">
      <alignment horizontal="left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4" fillId="0" borderId="0" xfId="0" applyFont="1" applyProtection="1"/>
    <xf numFmtId="0" fontId="2" fillId="0" borderId="0" xfId="0" applyFont="1" applyAlignment="1" applyProtection="1">
      <alignment horizontal="center" vertical="center"/>
    </xf>
    <xf numFmtId="0" fontId="2" fillId="0" borderId="4" xfId="0" applyFont="1" applyBorder="1" applyProtection="1"/>
    <xf numFmtId="0" fontId="0" fillId="0" borderId="5" xfId="0" applyBorder="1" applyProtection="1"/>
    <xf numFmtId="0" fontId="0" fillId="0" borderId="2" xfId="0" applyBorder="1" applyProtection="1"/>
    <xf numFmtId="0" fontId="0" fillId="0" borderId="3" xfId="0" applyBorder="1" applyProtection="1"/>
    <xf numFmtId="0" fontId="0" fillId="0" borderId="14" xfId="0" applyBorder="1" applyAlignment="1" applyProtection="1">
      <alignment vertical="center"/>
    </xf>
    <xf numFmtId="0" fontId="0" fillId="2" borderId="4" xfId="0" applyFont="1" applyFill="1" applyBorder="1" applyAlignment="1" applyProtection="1">
      <alignment horizontal="center" vertical="center"/>
      <protection locked="0"/>
    </xf>
    <xf numFmtId="0" fontId="1" fillId="0" borderId="11" xfId="0" applyFont="1" applyBorder="1" applyAlignment="1" applyProtection="1">
      <alignment vertical="center"/>
    </xf>
    <xf numFmtId="0" fontId="0" fillId="0" borderId="0" xfId="0" applyAlignment="1" applyProtection="1">
      <alignment horizontal="center"/>
    </xf>
    <xf numFmtId="0" fontId="0" fillId="2" borderId="0" xfId="0" applyFill="1"/>
    <xf numFmtId="0" fontId="0" fillId="3" borderId="0" xfId="0" applyFill="1"/>
    <xf numFmtId="0" fontId="0" fillId="0" borderId="0" xfId="0" applyFill="1"/>
    <xf numFmtId="0" fontId="0" fillId="0" borderId="1" xfId="0" applyBorder="1"/>
    <xf numFmtId="0" fontId="0" fillId="0" borderId="0" xfId="0" applyBorder="1"/>
    <xf numFmtId="0" fontId="0" fillId="0" borderId="0" xfId="0" applyFont="1"/>
    <xf numFmtId="0" fontId="0" fillId="0" borderId="0" xfId="0" applyFill="1" applyBorder="1"/>
    <xf numFmtId="0" fontId="9" fillId="0" borderId="0" xfId="0" applyFont="1"/>
    <xf numFmtId="0" fontId="0" fillId="0" borderId="15" xfId="0" applyBorder="1"/>
    <xf numFmtId="164" fontId="0" fillId="5" borderId="4" xfId="0" applyNumberFormat="1" applyFill="1" applyBorder="1"/>
    <xf numFmtId="9" fontId="0" fillId="5" borderId="4" xfId="0" applyNumberFormat="1" applyFill="1" applyBorder="1"/>
    <xf numFmtId="0" fontId="0" fillId="0" borderId="4" xfId="0" applyFont="1" applyBorder="1"/>
    <xf numFmtId="0" fontId="0" fillId="5" borderId="4" xfId="0" applyFill="1" applyBorder="1"/>
    <xf numFmtId="9" fontId="0" fillId="5" borderId="4" xfId="0" applyNumberFormat="1" applyFill="1" applyBorder="1" applyAlignment="1"/>
    <xf numFmtId="0" fontId="0" fillId="0" borderId="10" xfId="0" applyBorder="1" applyAlignment="1">
      <alignment horizontal="left" vertical="center"/>
    </xf>
    <xf numFmtId="0" fontId="0" fillId="0" borderId="14" xfId="0" applyBorder="1"/>
    <xf numFmtId="0" fontId="0" fillId="0" borderId="13" xfId="0" applyBorder="1"/>
    <xf numFmtId="0" fontId="0" fillId="0" borderId="12" xfId="0" applyBorder="1" applyAlignment="1">
      <alignment horizontal="left"/>
    </xf>
    <xf numFmtId="0" fontId="0" fillId="0" borderId="4" xfId="0" applyFont="1" applyBorder="1" applyAlignment="1">
      <alignment horizontal="center" vertical="center"/>
    </xf>
    <xf numFmtId="164" fontId="0" fillId="3" borderId="4" xfId="0" applyNumberFormat="1" applyFill="1" applyBorder="1" applyAlignment="1">
      <alignment horizontal="center" vertical="center"/>
    </xf>
    <xf numFmtId="2" fontId="0" fillId="3" borderId="4" xfId="0" applyNumberFormat="1" applyFill="1" applyBorder="1" applyAlignment="1">
      <alignment horizontal="center" vertical="center"/>
    </xf>
    <xf numFmtId="0" fontId="0" fillId="0" borderId="7" xfId="0" applyBorder="1"/>
    <xf numFmtId="0" fontId="0" fillId="5" borderId="7" xfId="0" applyFill="1" applyBorder="1"/>
    <xf numFmtId="164" fontId="0" fillId="5" borderId="7" xfId="0" applyNumberFormat="1" applyFill="1" applyBorder="1"/>
    <xf numFmtId="0" fontId="0" fillId="0" borderId="16" xfId="0" applyBorder="1"/>
    <xf numFmtId="0" fontId="0" fillId="5" borderId="16" xfId="0" applyFill="1" applyBorder="1"/>
    <xf numFmtId="164" fontId="0" fillId="5" borderId="16" xfId="0" applyNumberFormat="1" applyFill="1" applyBorder="1"/>
    <xf numFmtId="9" fontId="0" fillId="5" borderId="16" xfId="0" applyNumberFormat="1" applyFill="1" applyBorder="1"/>
    <xf numFmtId="0" fontId="0" fillId="0" borderId="8" xfId="0" applyBorder="1"/>
    <xf numFmtId="0" fontId="0" fillId="5" borderId="8" xfId="0" applyFill="1" applyBorder="1"/>
    <xf numFmtId="0" fontId="0" fillId="0" borderId="17" xfId="0" applyBorder="1"/>
    <xf numFmtId="0" fontId="0" fillId="5" borderId="17" xfId="0" applyFill="1" applyBorder="1"/>
    <xf numFmtId="164" fontId="0" fillId="5" borderId="17" xfId="0" applyNumberFormat="1" applyFill="1" applyBorder="1"/>
    <xf numFmtId="0" fontId="11" fillId="0" borderId="0" xfId="0" applyFont="1"/>
    <xf numFmtId="1" fontId="0" fillId="0" borderId="0" xfId="0" applyNumberFormat="1" applyFill="1"/>
    <xf numFmtId="164" fontId="0" fillId="3" borderId="4" xfId="0" applyNumberFormat="1" applyFill="1" applyBorder="1"/>
    <xf numFmtId="164" fontId="0" fillId="3" borderId="7" xfId="0" applyNumberFormat="1" applyFill="1" applyBorder="1"/>
    <xf numFmtId="164" fontId="0" fillId="3" borderId="17" xfId="0" applyNumberFormat="1" applyFill="1" applyBorder="1"/>
    <xf numFmtId="164" fontId="0" fillId="3" borderId="17" xfId="0" applyNumberFormat="1" applyFill="1" applyBorder="1" applyAlignment="1"/>
    <xf numFmtId="0" fontId="0" fillId="3" borderId="11" xfId="0" applyFill="1" applyBorder="1" applyAlignment="1">
      <alignment horizontal="center" vertical="center"/>
    </xf>
    <xf numFmtId="0" fontId="0" fillId="3" borderId="4" xfId="0" applyFill="1" applyBorder="1"/>
    <xf numFmtId="0" fontId="0" fillId="0" borderId="4" xfId="0" applyFill="1" applyBorder="1"/>
    <xf numFmtId="0" fontId="0" fillId="0" borderId="20" xfId="0" applyBorder="1"/>
    <xf numFmtId="0" fontId="0" fillId="0" borderId="3" xfId="0" applyBorder="1"/>
    <xf numFmtId="0" fontId="0" fillId="0" borderId="3" xfId="0" applyFill="1" applyBorder="1"/>
    <xf numFmtId="0" fontId="9" fillId="0" borderId="0" xfId="0" applyFont="1" applyAlignment="1" applyProtection="1">
      <alignment horizontal="right"/>
    </xf>
    <xf numFmtId="0" fontId="9" fillId="0" borderId="0" xfId="0" applyFont="1" applyAlignment="1">
      <alignment horizontal="right"/>
    </xf>
    <xf numFmtId="1" fontId="0" fillId="0" borderId="15" xfId="0" applyNumberFormat="1" applyFill="1" applyBorder="1" applyAlignment="1">
      <alignment horizontal="center" vertical="center"/>
    </xf>
    <xf numFmtId="0" fontId="1" fillId="0" borderId="4" xfId="0" applyFont="1" applyBorder="1"/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left"/>
    </xf>
    <xf numFmtId="0" fontId="0" fillId="0" borderId="0" xfId="0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164" fontId="0" fillId="0" borderId="4" xfId="0" applyNumberFormat="1" applyFill="1" applyBorder="1" applyAlignment="1">
      <alignment horizontal="center" vertical="center"/>
    </xf>
    <xf numFmtId="2" fontId="0" fillId="3" borderId="4" xfId="0" applyNumberFormat="1" applyFill="1" applyBorder="1"/>
    <xf numFmtId="0" fontId="0" fillId="0" borderId="4" xfId="0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0" fillId="0" borderId="10" xfId="0" applyFont="1" applyBorder="1"/>
    <xf numFmtId="0" fontId="0" fillId="0" borderId="11" xfId="0" applyFont="1" applyBorder="1"/>
    <xf numFmtId="2" fontId="0" fillId="3" borderId="21" xfId="0" applyNumberFormat="1" applyFill="1" applyBorder="1"/>
    <xf numFmtId="0" fontId="9" fillId="0" borderId="9" xfId="0" applyFont="1" applyFill="1" applyBorder="1" applyProtection="1"/>
    <xf numFmtId="0" fontId="9" fillId="0" borderId="0" xfId="0" applyFont="1" applyFill="1" applyBorder="1" applyProtection="1"/>
    <xf numFmtId="0" fontId="0" fillId="0" borderId="21" xfId="0" applyBorder="1"/>
    <xf numFmtId="0" fontId="0" fillId="6" borderId="0" xfId="0" applyFill="1"/>
    <xf numFmtId="0" fontId="0" fillId="6" borderId="4" xfId="0" applyFill="1" applyBorder="1" applyAlignment="1">
      <alignment horizontal="right" vertical="center"/>
    </xf>
    <xf numFmtId="0" fontId="0" fillId="0" borderId="4" xfId="0" applyFont="1" applyBorder="1" applyAlignment="1">
      <alignment horizontal="left"/>
    </xf>
    <xf numFmtId="2" fontId="8" fillId="0" borderId="10" xfId="0" applyNumberFormat="1" applyFont="1" applyBorder="1" applyAlignment="1" applyProtection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0" fillId="0" borderId="15" xfId="0" applyBorder="1" applyAlignment="1" applyProtection="1">
      <alignment vertical="center"/>
    </xf>
    <xf numFmtId="0" fontId="0" fillId="0" borderId="1" xfId="0" applyBorder="1" applyAlignment="1" applyProtection="1">
      <alignment vertical="center"/>
    </xf>
    <xf numFmtId="0" fontId="1" fillId="0" borderId="13" xfId="0" applyFont="1" applyBorder="1" applyProtection="1"/>
    <xf numFmtId="0" fontId="1" fillId="0" borderId="6" xfId="0" applyFont="1" applyBorder="1" applyProtection="1"/>
    <xf numFmtId="0" fontId="0" fillId="3" borderId="0" xfId="0" applyFill="1" applyProtection="1"/>
    <xf numFmtId="0" fontId="0" fillId="3" borderId="4" xfId="0" applyFill="1" applyBorder="1" applyAlignment="1" applyProtection="1">
      <alignment horizontal="center" vertical="center"/>
    </xf>
    <xf numFmtId="2" fontId="8" fillId="0" borderId="2" xfId="0" applyNumberFormat="1" applyFont="1" applyBorder="1" applyAlignment="1" applyProtection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4" xfId="0" applyBorder="1" applyAlignment="1" applyProtection="1"/>
    <xf numFmtId="0" fontId="1" fillId="0" borderId="0" xfId="0" applyFont="1" applyBorder="1" applyAlignment="1" applyProtection="1">
      <alignment vertical="center"/>
    </xf>
    <xf numFmtId="0" fontId="0" fillId="2" borderId="4" xfId="0" applyFill="1" applyBorder="1" applyAlignment="1" applyProtection="1">
      <alignment horizontal="center" vertical="center"/>
      <protection locked="0"/>
    </xf>
    <xf numFmtId="0" fontId="0" fillId="0" borderId="4" xfId="0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/>
    </xf>
    <xf numFmtId="1" fontId="0" fillId="3" borderId="4" xfId="0" applyNumberFormat="1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0" xfId="0" applyAlignme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166" fontId="0" fillId="3" borderId="21" xfId="0" applyNumberFormat="1" applyFill="1" applyBorder="1"/>
    <xf numFmtId="166" fontId="0" fillId="3" borderId="4" xfId="0" applyNumberFormat="1" applyFill="1" applyBorder="1"/>
    <xf numFmtId="0" fontId="0" fillId="0" borderId="15" xfId="0" applyFill="1" applyBorder="1" applyAlignment="1">
      <alignment horizontal="center" vertical="center"/>
    </xf>
    <xf numFmtId="166" fontId="0" fillId="4" borderId="0" xfId="0" applyNumberForma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6" xfId="0" applyFill="1" applyBorder="1" applyAlignment="1">
      <alignment horizontal="center" vertical="center"/>
    </xf>
    <xf numFmtId="0" fontId="1" fillId="2" borderId="12" xfId="0" applyFont="1" applyFill="1" applyBorder="1" applyProtection="1">
      <protection locked="0"/>
    </xf>
    <xf numFmtId="0" fontId="0" fillId="2" borderId="6" xfId="0" applyFill="1" applyBorder="1" applyProtection="1">
      <protection locked="0"/>
    </xf>
    <xf numFmtId="0" fontId="0" fillId="2" borderId="0" xfId="0" applyFill="1" applyProtection="1">
      <protection locked="0"/>
    </xf>
    <xf numFmtId="0" fontId="0" fillId="2" borderId="0" xfId="0" applyFill="1" applyAlignment="1" applyProtection="1">
      <alignment horizontal="right"/>
      <protection locked="0"/>
    </xf>
    <xf numFmtId="0" fontId="0" fillId="2" borderId="4" xfId="0" applyFill="1" applyBorder="1" applyProtection="1">
      <protection locked="0"/>
    </xf>
    <xf numFmtId="0" fontId="0" fillId="2" borderId="7" xfId="0" applyFill="1" applyBorder="1" applyProtection="1">
      <protection locked="0"/>
    </xf>
    <xf numFmtId="0" fontId="0" fillId="2" borderId="16" xfId="0" applyFill="1" applyBorder="1" applyProtection="1">
      <protection locked="0"/>
    </xf>
    <xf numFmtId="9" fontId="0" fillId="2" borderId="4" xfId="0" applyNumberFormat="1" applyFill="1" applyBorder="1" applyProtection="1">
      <protection locked="0"/>
    </xf>
    <xf numFmtId="9" fontId="0" fillId="2" borderId="7" xfId="0" applyNumberFormat="1" applyFill="1" applyBorder="1" applyProtection="1">
      <protection locked="0"/>
    </xf>
    <xf numFmtId="9" fontId="0" fillId="2" borderId="17" xfId="0" applyNumberFormat="1" applyFill="1" applyBorder="1" applyAlignment="1" applyProtection="1">
      <protection locked="0"/>
    </xf>
    <xf numFmtId="0" fontId="0" fillId="2" borderId="8" xfId="0" applyFill="1" applyBorder="1" applyProtection="1">
      <protection locked="0"/>
    </xf>
    <xf numFmtId="0" fontId="0" fillId="2" borderId="0" xfId="0" applyFill="1" applyAlignment="1" applyProtection="1">
      <alignment horizontal="right" vertical="center"/>
      <protection locked="0"/>
    </xf>
    <xf numFmtId="0" fontId="0" fillId="2" borderId="3" xfId="0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9" fontId="0" fillId="0" borderId="0" xfId="0" applyNumberFormat="1" applyAlignment="1">
      <alignment horizontal="center" vertical="center"/>
    </xf>
    <xf numFmtId="0" fontId="0" fillId="2" borderId="4" xfId="0" applyFont="1" applyFill="1" applyBorder="1" applyAlignment="1" applyProtection="1">
      <alignment horizontal="center" vertical="center"/>
    </xf>
    <xf numFmtId="0" fontId="2" fillId="0" borderId="0" xfId="0" applyFont="1"/>
    <xf numFmtId="0" fontId="0" fillId="2" borderId="0" xfId="0" applyFill="1" applyAlignment="1">
      <alignment horizontal="center"/>
    </xf>
    <xf numFmtId="164" fontId="1" fillId="3" borderId="13" xfId="0" applyNumberFormat="1" applyFont="1" applyFill="1" applyBorder="1" applyAlignment="1" applyProtection="1">
      <alignment horizontal="center" vertical="center"/>
    </xf>
    <xf numFmtId="0" fontId="0" fillId="3" borderId="4" xfId="0" applyFill="1" applyBorder="1" applyAlignment="1" applyProtection="1">
      <alignment horizontal="center" vertical="center"/>
      <protection locked="0"/>
    </xf>
    <xf numFmtId="0" fontId="0" fillId="0" borderId="4" xfId="0" applyFont="1" applyFill="1" applyBorder="1" applyAlignment="1" applyProtection="1">
      <alignment horizontal="center" vertical="center"/>
    </xf>
    <xf numFmtId="0" fontId="1" fillId="0" borderId="1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</xf>
    <xf numFmtId="0" fontId="0" fillId="0" borderId="9" xfId="0" applyBorder="1" applyAlignment="1" applyProtection="1">
      <alignment horizontal="center" vertical="center"/>
    </xf>
    <xf numFmtId="0" fontId="0" fillId="0" borderId="8" xfId="0" applyBorder="1" applyAlignment="1" applyProtection="1"/>
    <xf numFmtId="0" fontId="0" fillId="2" borderId="5" xfId="0" applyFill="1" applyBorder="1" applyAlignment="1" applyProtection="1">
      <alignment horizontal="center" vertical="center"/>
    </xf>
    <xf numFmtId="0" fontId="0" fillId="2" borderId="2" xfId="0" applyFill="1" applyBorder="1" applyAlignment="1" applyProtection="1">
      <alignment horizontal="center" vertical="center"/>
    </xf>
    <xf numFmtId="0" fontId="0" fillId="2" borderId="3" xfId="0" applyFill="1" applyBorder="1" applyAlignment="1" applyProtection="1">
      <alignment horizontal="center" vertical="center"/>
    </xf>
    <xf numFmtId="0" fontId="0" fillId="3" borderId="5" xfId="0" applyFill="1" applyBorder="1" applyAlignment="1" applyProtection="1">
      <alignment horizontal="center" vertical="center"/>
    </xf>
    <xf numFmtId="0" fontId="0" fillId="3" borderId="2" xfId="0" applyFill="1" applyBorder="1" applyAlignment="1" applyProtection="1">
      <alignment horizontal="center" vertical="center"/>
    </xf>
    <xf numFmtId="0" fontId="0" fillId="3" borderId="3" xfId="0" applyFill="1" applyBorder="1" applyAlignment="1" applyProtection="1">
      <alignment horizontal="center" vertical="center"/>
    </xf>
    <xf numFmtId="0" fontId="5" fillId="0" borderId="7" xfId="0" applyFont="1" applyBorder="1" applyAlignment="1" applyProtection="1">
      <alignment horizontal="center" vertical="center"/>
    </xf>
    <xf numFmtId="0" fontId="5" fillId="0" borderId="9" xfId="0" applyFont="1" applyBorder="1" applyAlignment="1" applyProtection="1">
      <alignment horizontal="center" vertical="center"/>
    </xf>
    <xf numFmtId="0" fontId="0" fillId="2" borderId="5" xfId="0" applyFill="1" applyBorder="1" applyAlignment="1" applyProtection="1">
      <alignment horizontal="center"/>
      <protection locked="0"/>
    </xf>
    <xf numFmtId="0" fontId="0" fillId="2" borderId="2" xfId="0" applyFill="1" applyBorder="1" applyAlignment="1" applyProtection="1">
      <alignment horizontal="center"/>
      <protection locked="0"/>
    </xf>
    <xf numFmtId="0" fontId="0" fillId="2" borderId="3" xfId="0" applyFill="1" applyBorder="1" applyAlignment="1" applyProtection="1">
      <alignment horizontal="center"/>
      <protection locked="0"/>
    </xf>
    <xf numFmtId="2" fontId="0" fillId="3" borderId="5" xfId="0" applyNumberFormat="1" applyFill="1" applyBorder="1" applyAlignment="1" applyProtection="1">
      <alignment horizontal="center" vertical="center"/>
    </xf>
    <xf numFmtId="2" fontId="0" fillId="3" borderId="2" xfId="0" applyNumberFormat="1" applyFill="1" applyBorder="1" applyAlignment="1" applyProtection="1">
      <alignment horizontal="center" vertical="center"/>
    </xf>
    <xf numFmtId="2" fontId="0" fillId="3" borderId="3" xfId="0" applyNumberFormat="1" applyFill="1" applyBorder="1" applyAlignment="1" applyProtection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1" fillId="2" borderId="0" xfId="0" applyFont="1" applyFill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</xf>
    <xf numFmtId="0" fontId="0" fillId="0" borderId="4" xfId="0" applyBorder="1" applyAlignment="1" applyProtection="1"/>
    <xf numFmtId="0" fontId="5" fillId="0" borderId="12" xfId="0" applyFont="1" applyBorder="1" applyAlignment="1" applyProtection="1">
      <alignment horizontal="center" vertical="center"/>
    </xf>
    <xf numFmtId="0" fontId="0" fillId="0" borderId="13" xfId="0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 vertical="center"/>
    </xf>
    <xf numFmtId="0" fontId="1" fillId="0" borderId="11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vertical="center"/>
    </xf>
    <xf numFmtId="0" fontId="0" fillId="2" borderId="4" xfId="0" applyFill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3" xfId="0" applyBorder="1" applyAlignment="1" applyProtection="1">
      <alignment horizontal="center" vertical="center"/>
    </xf>
    <xf numFmtId="0" fontId="5" fillId="0" borderId="8" xfId="0" applyFont="1" applyBorder="1" applyAlignment="1" applyProtection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7" xfId="0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4" fillId="3" borderId="0" xfId="0" applyFont="1" applyFill="1" applyAlignment="1"/>
    <xf numFmtId="0" fontId="0" fillId="3" borderId="0" xfId="0" applyFill="1" applyAlignment="1"/>
    <xf numFmtId="2" fontId="0" fillId="3" borderId="5" xfId="0" applyNumberForma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2" fontId="0" fillId="2" borderId="5" xfId="0" applyNumberFormat="1" applyFill="1" applyBorder="1" applyAlignment="1" applyProtection="1">
      <alignment horizontal="center" vertical="center"/>
      <protection locked="0"/>
    </xf>
    <xf numFmtId="2" fontId="0" fillId="0" borderId="3" xfId="0" applyNumberFormat="1" applyBorder="1" applyAlignment="1" applyProtection="1">
      <alignment horizontal="center" vertical="center"/>
      <protection locked="0"/>
    </xf>
    <xf numFmtId="0" fontId="0" fillId="0" borderId="0" xfId="0" applyAlignment="1">
      <alignment horizontal="right"/>
    </xf>
    <xf numFmtId="166" fontId="0" fillId="3" borderId="5" xfId="0" applyNumberFormat="1" applyFill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18" xfId="0" applyNumberFormat="1" applyBorder="1" applyAlignment="1">
      <alignment horizontal="center" vertical="center"/>
    </xf>
    <xf numFmtId="1" fontId="9" fillId="0" borderId="5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0" fontId="4" fillId="0" borderId="2" xfId="0" applyFont="1" applyBorder="1" applyAlignment="1"/>
    <xf numFmtId="0" fontId="9" fillId="0" borderId="0" xfId="0" applyFont="1" applyAlignment="1">
      <alignment horizontal="center"/>
    </xf>
    <xf numFmtId="0" fontId="0" fillId="0" borderId="0" xfId="0" applyAlignment="1">
      <alignment horizontal="center"/>
    </xf>
    <xf numFmtId="1" fontId="0" fillId="3" borderId="4" xfId="0" applyNumberFormat="1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2" borderId="5" xfId="0" applyFill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protection locked="0"/>
    </xf>
    <xf numFmtId="0" fontId="0" fillId="0" borderId="18" xfId="0" applyBorder="1" applyAlignment="1" applyProtection="1"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6" borderId="5" xfId="0" applyNumberFormat="1" applyFill="1" applyBorder="1" applyAlignment="1">
      <alignment horizontal="center" vertical="center"/>
    </xf>
    <xf numFmtId="0" fontId="0" fillId="6" borderId="2" xfId="0" applyNumberFormat="1" applyFill="1" applyBorder="1" applyAlignment="1">
      <alignment horizontal="center" vertical="center"/>
    </xf>
    <xf numFmtId="0" fontId="0" fillId="6" borderId="18" xfId="0" applyNumberFormat="1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2" borderId="2" xfId="0" applyFill="1" applyBorder="1" applyAlignment="1" applyProtection="1">
      <protection locked="0"/>
    </xf>
    <xf numFmtId="0" fontId="0" fillId="2" borderId="18" xfId="0" applyFill="1" applyBorder="1" applyAlignment="1" applyProtection="1">
      <protection locked="0"/>
    </xf>
    <xf numFmtId="0" fontId="0" fillId="0" borderId="5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165" fontId="0" fillId="3" borderId="5" xfId="0" applyNumberFormat="1" applyFill="1" applyBorder="1" applyAlignment="1">
      <alignment horizontal="center" vertical="center"/>
    </xf>
    <xf numFmtId="165" fontId="0" fillId="0" borderId="2" xfId="0" applyNumberFormat="1" applyBorder="1" applyAlignment="1">
      <alignment horizontal="center" vertical="center"/>
    </xf>
    <xf numFmtId="165" fontId="0" fillId="0" borderId="18" xfId="0" applyNumberFormat="1" applyBorder="1" applyAlignment="1">
      <alignment horizontal="center" vertical="center"/>
    </xf>
    <xf numFmtId="167" fontId="0" fillId="3" borderId="4" xfId="0" applyNumberFormat="1" applyFill="1" applyBorder="1" applyAlignment="1">
      <alignment horizontal="center" vertical="center"/>
    </xf>
    <xf numFmtId="167" fontId="0" fillId="0" borderId="4" xfId="0" applyNumberFormat="1" applyBorder="1" applyAlignment="1">
      <alignment horizontal="center" vertical="center"/>
    </xf>
    <xf numFmtId="167" fontId="0" fillId="0" borderId="21" xfId="0" applyNumberFormat="1" applyBorder="1" applyAlignment="1">
      <alignment horizontal="center" vertical="center"/>
    </xf>
    <xf numFmtId="166" fontId="0" fillId="3" borderId="4" xfId="0" applyNumberFormat="1" applyFill="1" applyBorder="1" applyAlignment="1">
      <alignment horizontal="center" vertical="center"/>
    </xf>
    <xf numFmtId="166" fontId="0" fillId="3" borderId="21" xfId="0" applyNumberFormat="1" applyFill="1" applyBorder="1" applyAlignment="1">
      <alignment horizontal="center" vertical="center"/>
    </xf>
    <xf numFmtId="166" fontId="0" fillId="3" borderId="23" xfId="0" applyNumberFormat="1" applyFill="1" applyBorder="1" applyAlignment="1">
      <alignment horizontal="center" vertical="center"/>
    </xf>
    <xf numFmtId="166" fontId="0" fillId="0" borderId="3" xfId="0" applyNumberForma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 applyProtection="1">
      <alignment horizontal="center" vertical="center"/>
      <protection locked="0"/>
    </xf>
    <xf numFmtId="1" fontId="0" fillId="2" borderId="4" xfId="0" applyNumberFormat="1" applyFill="1" applyBorder="1" applyAlignment="1" applyProtection="1">
      <alignment horizontal="center" vertical="center"/>
      <protection locked="0"/>
    </xf>
    <xf numFmtId="0" fontId="6" fillId="0" borderId="24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0" xfId="0" applyAlignment="1"/>
    <xf numFmtId="0" fontId="3" fillId="0" borderId="0" xfId="0" applyFont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9" fontId="0" fillId="0" borderId="9" xfId="0" applyNumberFormat="1" applyFill="1" applyBorder="1" applyAlignment="1" applyProtection="1">
      <alignment horizontal="center" vertical="center"/>
      <protection locked="0"/>
    </xf>
    <xf numFmtId="9" fontId="0" fillId="0" borderId="15" xfId="0" applyNumberFormat="1" applyFill="1" applyBorder="1" applyAlignment="1" applyProtection="1">
      <alignment horizontal="center" vertical="center"/>
      <protection locked="0"/>
    </xf>
    <xf numFmtId="0" fontId="0" fillId="0" borderId="15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image" Target="../media/image3.tmp"/><Relationship Id="rId1" Type="http://schemas.openxmlformats.org/officeDocument/2006/relationships/image" Target="../media/image2.tmp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76200</xdr:rowOff>
    </xdr:from>
    <xdr:to>
      <xdr:col>1</xdr:col>
      <xdr:colOff>638175</xdr:colOff>
      <xdr:row>2</xdr:row>
      <xdr:rowOff>125307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76200"/>
          <a:ext cx="1314450" cy="4396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0</xdr:col>
      <xdr:colOff>1371600</xdr:colOff>
      <xdr:row>2</xdr:row>
      <xdr:rowOff>39582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8575"/>
          <a:ext cx="1314450" cy="4396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342900</xdr:colOff>
      <xdr:row>7</xdr:row>
      <xdr:rowOff>123825</xdr:rowOff>
    </xdr:from>
    <xdr:to>
      <xdr:col>3</xdr:col>
      <xdr:colOff>723900</xdr:colOff>
      <xdr:row>7</xdr:row>
      <xdr:rowOff>123825</xdr:rowOff>
    </xdr:to>
    <xdr:cxnSp macro="">
      <xdr:nvCxnSpPr>
        <xdr:cNvPr id="3" name="Connecteur droit avec flèche 2"/>
        <xdr:cNvCxnSpPr/>
      </xdr:nvCxnSpPr>
      <xdr:spPr>
        <a:xfrm>
          <a:off x="3581400" y="933450"/>
          <a:ext cx="381000" cy="0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323850</xdr:colOff>
      <xdr:row>8</xdr:row>
      <xdr:rowOff>114300</xdr:rowOff>
    </xdr:from>
    <xdr:to>
      <xdr:col>6</xdr:col>
      <xdr:colOff>0</xdr:colOff>
      <xdr:row>8</xdr:row>
      <xdr:rowOff>114300</xdr:rowOff>
    </xdr:to>
    <xdr:cxnSp macro="">
      <xdr:nvCxnSpPr>
        <xdr:cNvPr id="4" name="Connecteur droit avec flèche 3"/>
        <xdr:cNvCxnSpPr/>
      </xdr:nvCxnSpPr>
      <xdr:spPr>
        <a:xfrm>
          <a:off x="4972050" y="1114425"/>
          <a:ext cx="381000" cy="0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247650</xdr:colOff>
      <xdr:row>0</xdr:row>
      <xdr:rowOff>38100</xdr:rowOff>
    </xdr:from>
    <xdr:to>
      <xdr:col>0</xdr:col>
      <xdr:colOff>1562100</xdr:colOff>
      <xdr:row>2</xdr:row>
      <xdr:rowOff>1482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38100"/>
          <a:ext cx="1314450" cy="4396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28575</xdr:rowOff>
    </xdr:from>
    <xdr:to>
      <xdr:col>0</xdr:col>
      <xdr:colOff>1457325</xdr:colOff>
      <xdr:row>1</xdr:row>
      <xdr:rowOff>230082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8575"/>
          <a:ext cx="1314450" cy="4396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0</xdr:rowOff>
    </xdr:from>
    <xdr:to>
      <xdr:col>0</xdr:col>
      <xdr:colOff>1657350</xdr:colOff>
      <xdr:row>1</xdr:row>
      <xdr:rowOff>172932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0"/>
          <a:ext cx="1314450" cy="4396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30</xdr:row>
      <xdr:rowOff>0</xdr:rowOff>
    </xdr:from>
    <xdr:to>
      <xdr:col>7</xdr:col>
      <xdr:colOff>457200</xdr:colOff>
      <xdr:row>32</xdr:row>
      <xdr:rowOff>58632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5810250"/>
          <a:ext cx="1314450" cy="439632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0</xdr:row>
      <xdr:rowOff>66675</xdr:rowOff>
    </xdr:from>
    <xdr:to>
      <xdr:col>0</xdr:col>
      <xdr:colOff>1571625</xdr:colOff>
      <xdr:row>2</xdr:row>
      <xdr:rowOff>77682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66675"/>
          <a:ext cx="1314450" cy="4396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85725</xdr:rowOff>
    </xdr:from>
    <xdr:to>
      <xdr:col>0</xdr:col>
      <xdr:colOff>1562100</xdr:colOff>
      <xdr:row>2</xdr:row>
      <xdr:rowOff>96732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5725"/>
          <a:ext cx="1314450" cy="43963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869156</xdr:colOff>
      <xdr:row>8</xdr:row>
      <xdr:rowOff>59531</xdr:rowOff>
    </xdr:from>
    <xdr:to>
      <xdr:col>11</xdr:col>
      <xdr:colOff>47625</xdr:colOff>
      <xdr:row>19</xdr:row>
      <xdr:rowOff>79655</xdr:rowOff>
    </xdr:to>
    <xdr:pic>
      <xdr:nvPicPr>
        <xdr:cNvPr id="4" name="Image 3" descr="Tableau keq_brochure2013.pdf - Foxit Reader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77" t="70446" r="48086" b="9624"/>
        <a:stretch/>
      </xdr:blipFill>
      <xdr:spPr>
        <a:xfrm>
          <a:off x="7762875" y="1393031"/>
          <a:ext cx="6762750" cy="235374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8</xdr:row>
      <xdr:rowOff>31253</xdr:rowOff>
    </xdr:from>
    <xdr:to>
      <xdr:col>5</xdr:col>
      <xdr:colOff>35719</xdr:colOff>
      <xdr:row>43</xdr:row>
      <xdr:rowOff>183437</xdr:rowOff>
    </xdr:to>
    <xdr:pic>
      <xdr:nvPicPr>
        <xdr:cNvPr id="5" name="Image 4" descr="Tableau keq_brochure2013.pdf - Foxit Reader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81" t="19295" r="48347" b="20952"/>
        <a:stretch/>
      </xdr:blipFill>
      <xdr:spPr>
        <a:xfrm>
          <a:off x="190500" y="1364753"/>
          <a:ext cx="6738938" cy="705780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0</xdr:row>
      <xdr:rowOff>119062</xdr:rowOff>
    </xdr:from>
    <xdr:to>
      <xdr:col>1</xdr:col>
      <xdr:colOff>350044</xdr:colOff>
      <xdr:row>2</xdr:row>
      <xdr:rowOff>82444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19062"/>
          <a:ext cx="1314450" cy="43963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85725</xdr:rowOff>
    </xdr:from>
    <xdr:to>
      <xdr:col>1</xdr:col>
      <xdr:colOff>190500</xdr:colOff>
      <xdr:row>2</xdr:row>
      <xdr:rowOff>96732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85725"/>
          <a:ext cx="1314450" cy="4396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D19"/>
  <sheetViews>
    <sheetView workbookViewId="0">
      <selection activeCell="E27" sqref="E27"/>
    </sheetView>
  </sheetViews>
  <sheetFormatPr baseColWidth="10" defaultRowHeight="15" x14ac:dyDescent="0.25"/>
  <sheetData>
    <row r="1" spans="1:4" ht="15.75" x14ac:dyDescent="0.25">
      <c r="C1" s="152"/>
    </row>
    <row r="2" spans="1:4" x14ac:dyDescent="0.25">
      <c r="D2" s="1" t="s">
        <v>259</v>
      </c>
    </row>
    <row r="4" spans="1:4" x14ac:dyDescent="0.25">
      <c r="A4" t="s">
        <v>260</v>
      </c>
    </row>
    <row r="5" spans="1:4" x14ac:dyDescent="0.25">
      <c r="A5" t="s">
        <v>261</v>
      </c>
    </row>
    <row r="7" spans="1:4" x14ac:dyDescent="0.25">
      <c r="A7" t="s">
        <v>262</v>
      </c>
    </row>
    <row r="8" spans="1:4" x14ac:dyDescent="0.25">
      <c r="A8" t="s">
        <v>263</v>
      </c>
    </row>
    <row r="9" spans="1:4" x14ac:dyDescent="0.25">
      <c r="A9" t="s">
        <v>264</v>
      </c>
    </row>
    <row r="11" spans="1:4" x14ac:dyDescent="0.25">
      <c r="A11" t="s">
        <v>265</v>
      </c>
    </row>
    <row r="12" spans="1:4" x14ac:dyDescent="0.25">
      <c r="A12" t="s">
        <v>266</v>
      </c>
    </row>
    <row r="14" spans="1:4" x14ac:dyDescent="0.25">
      <c r="A14" t="s">
        <v>268</v>
      </c>
    </row>
    <row r="15" spans="1:4" x14ac:dyDescent="0.25">
      <c r="A15" t="s">
        <v>267</v>
      </c>
    </row>
    <row r="19" spans="3:4" x14ac:dyDescent="0.25">
      <c r="C19" s="27" t="s">
        <v>337</v>
      </c>
      <c r="D19" s="27"/>
    </row>
  </sheetData>
  <sheetProtection password="D030" sheet="1" objects="1" scenarios="1"/>
  <pageMargins left="0.25" right="0.25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I35"/>
  <sheetViews>
    <sheetView workbookViewId="0">
      <selection activeCell="B31" sqref="B31"/>
    </sheetView>
  </sheetViews>
  <sheetFormatPr baseColWidth="10" defaultRowHeight="15" x14ac:dyDescent="0.25"/>
  <cols>
    <col min="1" max="1" width="34.85546875" style="4" customWidth="1"/>
    <col min="2" max="16384" width="11.42578125" style="4"/>
  </cols>
  <sheetData>
    <row r="1" spans="1:9" ht="18.75" x14ac:dyDescent="0.3">
      <c r="C1" s="5" t="s">
        <v>122</v>
      </c>
    </row>
    <row r="2" spans="1:9" x14ac:dyDescent="0.25">
      <c r="D2" s="25" t="s">
        <v>42</v>
      </c>
      <c r="E2" s="4" t="s">
        <v>36</v>
      </c>
      <c r="F2" s="176" t="s">
        <v>214</v>
      </c>
      <c r="G2" s="177"/>
      <c r="H2" s="16" t="s">
        <v>37</v>
      </c>
    </row>
    <row r="3" spans="1:9" x14ac:dyDescent="0.25">
      <c r="A3" s="71" t="s">
        <v>334</v>
      </c>
      <c r="B3" s="6"/>
      <c r="D3" s="25" t="s">
        <v>43</v>
      </c>
      <c r="E3" s="4" t="s">
        <v>36</v>
      </c>
      <c r="F3" s="176" t="s">
        <v>215</v>
      </c>
      <c r="G3" s="177"/>
      <c r="H3" s="16" t="s">
        <v>38</v>
      </c>
    </row>
    <row r="4" spans="1:9" x14ac:dyDescent="0.25">
      <c r="A4" s="71" t="s">
        <v>239</v>
      </c>
      <c r="B4" s="101"/>
    </row>
    <row r="5" spans="1:9" ht="15" customHeight="1" x14ac:dyDescent="0.25">
      <c r="A5" s="158" t="s">
        <v>16</v>
      </c>
      <c r="B5" s="188" t="s">
        <v>25</v>
      </c>
      <c r="C5" s="189"/>
      <c r="D5" s="189"/>
      <c r="E5" s="190"/>
      <c r="F5" s="188" t="s">
        <v>26</v>
      </c>
      <c r="G5" s="189"/>
      <c r="H5" s="189"/>
      <c r="I5" s="190"/>
    </row>
    <row r="6" spans="1:9" x14ac:dyDescent="0.25">
      <c r="A6" s="191"/>
      <c r="B6" s="169" t="s">
        <v>340</v>
      </c>
      <c r="C6" s="170"/>
      <c r="D6" s="170"/>
      <c r="E6" s="171"/>
      <c r="F6" s="169" t="s">
        <v>336</v>
      </c>
      <c r="G6" s="170"/>
      <c r="H6" s="170"/>
      <c r="I6" s="171"/>
    </row>
    <row r="7" spans="1:9" x14ac:dyDescent="0.25">
      <c r="B7" s="7" t="s">
        <v>3</v>
      </c>
      <c r="C7" s="7" t="s">
        <v>4</v>
      </c>
      <c r="D7" s="7" t="s">
        <v>5</v>
      </c>
      <c r="E7" s="7" t="s">
        <v>6</v>
      </c>
      <c r="F7" s="7" t="s">
        <v>3</v>
      </c>
      <c r="G7" s="7" t="s">
        <v>4</v>
      </c>
      <c r="H7" s="7" t="s">
        <v>5</v>
      </c>
      <c r="I7" s="7" t="s">
        <v>6</v>
      </c>
    </row>
    <row r="8" spans="1:9" x14ac:dyDescent="0.25">
      <c r="A8" s="8" t="s">
        <v>269</v>
      </c>
      <c r="B8" s="23">
        <v>5.7</v>
      </c>
      <c r="C8" s="23">
        <v>1.7</v>
      </c>
      <c r="D8" s="23">
        <v>12.3</v>
      </c>
      <c r="E8" s="23">
        <v>0.85</v>
      </c>
      <c r="F8" s="23">
        <v>5.5</v>
      </c>
      <c r="G8" s="23">
        <v>2.6</v>
      </c>
      <c r="H8" s="23">
        <v>7.2</v>
      </c>
      <c r="I8" s="23">
        <v>1.9</v>
      </c>
    </row>
    <row r="9" spans="1:9" x14ac:dyDescent="0.25">
      <c r="A9" s="8" t="s">
        <v>14</v>
      </c>
      <c r="B9" s="156">
        <v>0</v>
      </c>
      <c r="C9" s="156">
        <v>1</v>
      </c>
      <c r="D9" s="156">
        <v>1</v>
      </c>
      <c r="E9" s="156">
        <v>1</v>
      </c>
      <c r="F9" s="23">
        <v>0.2</v>
      </c>
      <c r="G9" s="23">
        <v>1</v>
      </c>
      <c r="H9" s="151">
        <v>1</v>
      </c>
      <c r="I9" s="151">
        <v>1</v>
      </c>
    </row>
    <row r="10" spans="1:9" x14ac:dyDescent="0.25">
      <c r="A10" s="8" t="s">
        <v>272</v>
      </c>
      <c r="B10" s="102">
        <f>B8*B9</f>
        <v>0</v>
      </c>
      <c r="C10" s="102">
        <f t="shared" ref="C10:I10" si="0">C8*C9</f>
        <v>1.7</v>
      </c>
      <c r="D10" s="102">
        <f t="shared" si="0"/>
        <v>12.3</v>
      </c>
      <c r="E10" s="102">
        <f t="shared" si="0"/>
        <v>0.85</v>
      </c>
      <c r="F10" s="102">
        <f t="shared" si="0"/>
        <v>1.1000000000000001</v>
      </c>
      <c r="G10" s="102">
        <f t="shared" si="0"/>
        <v>2.6</v>
      </c>
      <c r="H10" s="102">
        <f t="shared" si="0"/>
        <v>7.2</v>
      </c>
      <c r="I10" s="102">
        <f t="shared" si="0"/>
        <v>1.9</v>
      </c>
    </row>
    <row r="11" spans="1:9" x14ac:dyDescent="0.25">
      <c r="A11" s="8" t="s">
        <v>15</v>
      </c>
      <c r="B11" s="108"/>
      <c r="C11" s="108"/>
      <c r="D11" s="108"/>
      <c r="E11" s="108"/>
      <c r="F11" s="155">
        <f>B11</f>
        <v>0</v>
      </c>
      <c r="G11" s="155">
        <f>C11</f>
        <v>0</v>
      </c>
      <c r="H11" s="155">
        <f>D11</f>
        <v>0</v>
      </c>
      <c r="I11" s="155">
        <f>E11</f>
        <v>0</v>
      </c>
    </row>
    <row r="12" spans="1:9" x14ac:dyDescent="0.25">
      <c r="A12" s="8" t="s">
        <v>22</v>
      </c>
      <c r="B12" s="102">
        <f>B10*B11</f>
        <v>0</v>
      </c>
      <c r="C12" s="102">
        <f t="shared" ref="C12:I12" si="1">C10*C11</f>
        <v>0</v>
      </c>
      <c r="D12" s="102">
        <f t="shared" si="1"/>
        <v>0</v>
      </c>
      <c r="E12" s="102">
        <f t="shared" si="1"/>
        <v>0</v>
      </c>
      <c r="F12" s="102">
        <f t="shared" si="1"/>
        <v>0</v>
      </c>
      <c r="G12" s="102">
        <f t="shared" si="1"/>
        <v>0</v>
      </c>
      <c r="H12" s="102">
        <f t="shared" si="1"/>
        <v>0</v>
      </c>
      <c r="I12" s="102">
        <f t="shared" si="1"/>
        <v>0</v>
      </c>
    </row>
    <row r="13" spans="1:9" x14ac:dyDescent="0.25">
      <c r="A13" s="9" t="s">
        <v>271</v>
      </c>
      <c r="B13" s="172">
        <f>B12+C12+D12+E12</f>
        <v>0</v>
      </c>
      <c r="C13" s="173"/>
      <c r="D13" s="173"/>
      <c r="E13" s="174"/>
      <c r="F13" s="172">
        <f>F12+G12+H12+I12</f>
        <v>0</v>
      </c>
      <c r="G13" s="173"/>
      <c r="H13" s="173"/>
      <c r="I13" s="174"/>
    </row>
    <row r="14" spans="1:9" ht="15.75" x14ac:dyDescent="0.25">
      <c r="A14" s="10" t="s">
        <v>23</v>
      </c>
      <c r="B14" s="11"/>
      <c r="C14" s="12" t="e">
        <f>B13/F13</f>
        <v>#DIV/0!</v>
      </c>
      <c r="D14" s="13" t="s">
        <v>34</v>
      </c>
      <c r="E14" s="14"/>
      <c r="F14" s="14"/>
      <c r="G14" s="14"/>
      <c r="H14" s="14"/>
      <c r="I14" s="15"/>
    </row>
    <row r="15" spans="1:9" x14ac:dyDescent="0.25">
      <c r="A15" s="16" t="s">
        <v>17</v>
      </c>
    </row>
    <row r="16" spans="1:9" x14ac:dyDescent="0.25">
      <c r="A16" s="16" t="s">
        <v>18</v>
      </c>
    </row>
    <row r="17" spans="1:9" x14ac:dyDescent="0.25">
      <c r="A17" s="16"/>
    </row>
    <row r="18" spans="1:9" ht="15" customHeight="1" x14ac:dyDescent="0.25">
      <c r="A18" s="17"/>
    </row>
    <row r="19" spans="1:9" ht="15" customHeight="1" x14ac:dyDescent="0.25">
      <c r="A19" s="178" t="s">
        <v>19</v>
      </c>
      <c r="B19" s="167" t="s">
        <v>21</v>
      </c>
      <c r="C19" s="167"/>
      <c r="D19" s="167"/>
      <c r="E19" s="167"/>
      <c r="F19" s="167" t="s">
        <v>32</v>
      </c>
      <c r="G19" s="167"/>
      <c r="H19" s="167"/>
      <c r="I19" s="167"/>
    </row>
    <row r="20" spans="1:9" ht="15" customHeight="1" x14ac:dyDescent="0.25">
      <c r="A20" s="179"/>
      <c r="B20" s="168"/>
      <c r="C20" s="168"/>
      <c r="D20" s="168"/>
      <c r="E20" s="168"/>
      <c r="F20" s="168"/>
      <c r="G20" s="168"/>
      <c r="H20" s="168"/>
      <c r="I20" s="168"/>
    </row>
    <row r="21" spans="1:9" ht="15" customHeight="1" x14ac:dyDescent="0.25">
      <c r="A21" s="106"/>
      <c r="B21" s="180" t="str">
        <f>B6</f>
        <v>céréales</v>
      </c>
      <c r="C21" s="181"/>
      <c r="D21" s="181"/>
      <c r="E21" s="182"/>
      <c r="F21" s="180" t="str">
        <f>F6</f>
        <v>fumier de bovin</v>
      </c>
      <c r="G21" s="181"/>
      <c r="H21" s="181"/>
      <c r="I21" s="182"/>
    </row>
    <row r="22" spans="1:9" x14ac:dyDescent="0.25">
      <c r="A22" s="8" t="s">
        <v>273</v>
      </c>
      <c r="B22" s="187">
        <v>130</v>
      </c>
      <c r="C22" s="187"/>
      <c r="D22" s="187"/>
      <c r="E22" s="187"/>
      <c r="F22" s="187">
        <v>90</v>
      </c>
      <c r="G22" s="187"/>
      <c r="H22" s="187"/>
      <c r="I22" s="187"/>
    </row>
    <row r="23" spans="1:9" x14ac:dyDescent="0.25">
      <c r="A23" s="8" t="s">
        <v>223</v>
      </c>
      <c r="B23" s="161">
        <v>114</v>
      </c>
      <c r="C23" s="162"/>
      <c r="D23" s="162"/>
      <c r="E23" s="162"/>
      <c r="F23" s="162"/>
      <c r="G23" s="162"/>
      <c r="H23" s="162"/>
      <c r="I23" s="163"/>
    </row>
    <row r="24" spans="1:9" x14ac:dyDescent="0.25">
      <c r="A24" s="8" t="s">
        <v>218</v>
      </c>
      <c r="B24" s="164">
        <f>(B22*B23)/1000</f>
        <v>14.82</v>
      </c>
      <c r="C24" s="165"/>
      <c r="D24" s="165"/>
      <c r="E24" s="166"/>
      <c r="F24" s="164">
        <f>(F22*B23)/1000</f>
        <v>10.26</v>
      </c>
      <c r="G24" s="165"/>
      <c r="H24" s="165"/>
      <c r="I24" s="166"/>
    </row>
    <row r="25" spans="1:9" ht="15.75" x14ac:dyDescent="0.25">
      <c r="A25" s="18" t="s">
        <v>24</v>
      </c>
      <c r="B25" s="19"/>
      <c r="C25" s="103">
        <f>B22/F22</f>
        <v>1.4444444444444444</v>
      </c>
      <c r="D25" s="13" t="s">
        <v>34</v>
      </c>
      <c r="E25" s="20"/>
      <c r="F25" s="20"/>
      <c r="G25" s="20"/>
      <c r="H25" s="20"/>
      <c r="I25" s="21"/>
    </row>
    <row r="26" spans="1:9" x14ac:dyDescent="0.25">
      <c r="A26" s="87" t="s">
        <v>270</v>
      </c>
    </row>
    <row r="27" spans="1:9" x14ac:dyDescent="0.25">
      <c r="A27" s="88"/>
    </row>
    <row r="28" spans="1:9" x14ac:dyDescent="0.25">
      <c r="A28" s="4" t="s">
        <v>29</v>
      </c>
    </row>
    <row r="29" spans="1:9" x14ac:dyDescent="0.25">
      <c r="A29" s="4" t="s">
        <v>30</v>
      </c>
    </row>
    <row r="31" spans="1:9" ht="15.75" x14ac:dyDescent="0.25">
      <c r="A31" s="158" t="s">
        <v>238</v>
      </c>
      <c r="B31" s="93" t="e">
        <f>(C14+C25)/2</f>
        <v>#DIV/0!</v>
      </c>
      <c r="C31" s="183" t="s">
        <v>27</v>
      </c>
      <c r="D31" s="184"/>
      <c r="E31" s="184"/>
      <c r="F31" s="184" t="str">
        <f>F6</f>
        <v>fumier de bovin</v>
      </c>
      <c r="G31" s="184"/>
      <c r="H31" s="24" t="s">
        <v>28</v>
      </c>
      <c r="I31" s="22"/>
    </row>
    <row r="32" spans="1:9" x14ac:dyDescent="0.25">
      <c r="A32" s="159"/>
      <c r="B32" s="97"/>
      <c r="C32" s="185" t="s">
        <v>35</v>
      </c>
      <c r="D32" s="185"/>
      <c r="E32" s="185"/>
      <c r="F32" s="185" t="str">
        <f>B6</f>
        <v>céréales</v>
      </c>
      <c r="G32" s="186"/>
      <c r="H32" s="107" t="s">
        <v>243</v>
      </c>
      <c r="I32" s="98"/>
    </row>
    <row r="33" spans="1:9" x14ac:dyDescent="0.25">
      <c r="A33" s="160"/>
      <c r="B33" s="128"/>
      <c r="C33" s="99" t="s">
        <v>236</v>
      </c>
      <c r="D33" s="99"/>
      <c r="E33" s="157" t="s">
        <v>242</v>
      </c>
      <c r="F33" s="157"/>
      <c r="G33" s="154" t="e">
        <f>B33*B31</f>
        <v>#DIV/0!</v>
      </c>
      <c r="H33" s="99" t="s">
        <v>237</v>
      </c>
      <c r="I33" s="100"/>
    </row>
    <row r="35" spans="1:9" x14ac:dyDescent="0.25">
      <c r="A35" s="175" t="s">
        <v>31</v>
      </c>
      <c r="B35" s="175"/>
      <c r="C35" s="175"/>
      <c r="D35" s="175"/>
      <c r="E35" s="175"/>
      <c r="F35" s="175"/>
      <c r="G35" s="175"/>
      <c r="H35" s="175"/>
      <c r="I35" s="175"/>
    </row>
  </sheetData>
  <sheetProtection password="D030" sheet="1" objects="1" scenarios="1"/>
  <mergeCells count="26">
    <mergeCell ref="A35:I35"/>
    <mergeCell ref="F2:G2"/>
    <mergeCell ref="F3:G3"/>
    <mergeCell ref="A19:A20"/>
    <mergeCell ref="B21:E21"/>
    <mergeCell ref="F21:I21"/>
    <mergeCell ref="C31:E31"/>
    <mergeCell ref="F32:G32"/>
    <mergeCell ref="C32:E32"/>
    <mergeCell ref="F31:G31"/>
    <mergeCell ref="F19:I20"/>
    <mergeCell ref="B22:E22"/>
    <mergeCell ref="F22:I22"/>
    <mergeCell ref="B5:E5"/>
    <mergeCell ref="F5:I5"/>
    <mergeCell ref="A5:A6"/>
    <mergeCell ref="B19:E20"/>
    <mergeCell ref="B6:E6"/>
    <mergeCell ref="F6:I6"/>
    <mergeCell ref="B13:E13"/>
    <mergeCell ref="F13:I13"/>
    <mergeCell ref="E33:F33"/>
    <mergeCell ref="A31:A33"/>
    <mergeCell ref="B23:I23"/>
    <mergeCell ref="B24:E24"/>
    <mergeCell ref="F24:I24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I47"/>
  <sheetViews>
    <sheetView workbookViewId="0">
      <selection activeCell="C10" sqref="C10"/>
    </sheetView>
  </sheetViews>
  <sheetFormatPr baseColWidth="10" defaultRowHeight="15" x14ac:dyDescent="0.25"/>
  <cols>
    <col min="1" max="1" width="30.7109375" customWidth="1"/>
    <col min="2" max="7" width="9.85546875" customWidth="1"/>
  </cols>
  <sheetData>
    <row r="1" spans="1:8" ht="18.75" x14ac:dyDescent="0.25">
      <c r="A1" s="194" t="s">
        <v>126</v>
      </c>
      <c r="B1" s="194"/>
      <c r="C1" s="194"/>
      <c r="D1" s="194"/>
      <c r="E1" s="194"/>
      <c r="F1" s="194"/>
      <c r="G1" s="194"/>
      <c r="H1" s="194"/>
    </row>
    <row r="2" spans="1:8" ht="18.75" x14ac:dyDescent="0.25">
      <c r="A2" s="110"/>
      <c r="B2" s="110"/>
      <c r="C2" s="110"/>
      <c r="D2" s="110"/>
      <c r="E2" s="110"/>
      <c r="F2" s="110"/>
      <c r="G2" s="110"/>
      <c r="H2" s="110"/>
    </row>
    <row r="3" spans="1:8" ht="18.75" x14ac:dyDescent="0.25">
      <c r="B3" s="210" t="s">
        <v>334</v>
      </c>
      <c r="C3" s="211"/>
      <c r="D3" s="211"/>
      <c r="E3" s="110"/>
      <c r="F3" s="110"/>
      <c r="G3" s="110"/>
      <c r="H3" s="110"/>
    </row>
    <row r="4" spans="1:8" x14ac:dyDescent="0.25">
      <c r="B4" s="212" t="s">
        <v>119</v>
      </c>
      <c r="C4" s="213"/>
      <c r="D4" s="213"/>
    </row>
    <row r="5" spans="1:8" x14ac:dyDescent="0.25">
      <c r="B5" s="28"/>
    </row>
    <row r="6" spans="1:8" x14ac:dyDescent="0.25">
      <c r="A6" s="1" t="s">
        <v>71</v>
      </c>
    </row>
    <row r="7" spans="1:8" x14ac:dyDescent="0.25">
      <c r="C7" s="200" t="s">
        <v>59</v>
      </c>
      <c r="D7" s="199"/>
    </row>
    <row r="8" spans="1:8" x14ac:dyDescent="0.25">
      <c r="A8" t="s">
        <v>46</v>
      </c>
      <c r="C8" s="130"/>
      <c r="D8" t="s">
        <v>89</v>
      </c>
      <c r="E8" s="40" t="s">
        <v>88</v>
      </c>
      <c r="F8" s="65">
        <f>0.05*G9</f>
        <v>0</v>
      </c>
      <c r="G8" s="41" t="s">
        <v>89</v>
      </c>
    </row>
    <row r="9" spans="1:8" x14ac:dyDescent="0.25">
      <c r="A9" t="s">
        <v>91</v>
      </c>
      <c r="C9" s="131"/>
      <c r="D9" s="119" t="s">
        <v>81</v>
      </c>
      <c r="E9" s="43" t="s">
        <v>90</v>
      </c>
      <c r="F9" s="42"/>
      <c r="G9" s="129"/>
    </row>
    <row r="10" spans="1:8" x14ac:dyDescent="0.25">
      <c r="A10" t="s">
        <v>92</v>
      </c>
      <c r="C10" s="27" t="e">
        <f>C8/C9</f>
        <v>#DIV/0!</v>
      </c>
      <c r="D10" t="s">
        <v>156</v>
      </c>
    </row>
    <row r="11" spans="1:8" x14ac:dyDescent="0.25">
      <c r="A11" t="s">
        <v>56</v>
      </c>
      <c r="C11" s="130"/>
      <c r="D11" t="s">
        <v>77</v>
      </c>
      <c r="E11" s="113" t="s">
        <v>82</v>
      </c>
      <c r="F11" s="27">
        <f>C9*C11</f>
        <v>0</v>
      </c>
      <c r="G11" t="s">
        <v>76</v>
      </c>
    </row>
    <row r="12" spans="1:8" x14ac:dyDescent="0.25">
      <c r="A12" t="s">
        <v>57</v>
      </c>
      <c r="C12" s="130"/>
      <c r="D12" t="s">
        <v>77</v>
      </c>
      <c r="E12" s="113" t="s">
        <v>82</v>
      </c>
      <c r="F12" s="27">
        <f>C12*C9</f>
        <v>0</v>
      </c>
      <c r="G12" t="s">
        <v>76</v>
      </c>
    </row>
    <row r="13" spans="1:8" x14ac:dyDescent="0.25">
      <c r="A13" t="s">
        <v>338</v>
      </c>
      <c r="B13" s="153"/>
      <c r="C13" s="101" t="e">
        <f>(C15*60)/B13</f>
        <v>#DIV/0!</v>
      </c>
      <c r="D13" t="s">
        <v>77</v>
      </c>
      <c r="E13" s="113" t="s">
        <v>82</v>
      </c>
      <c r="F13" s="27" t="e">
        <f>C9*C13</f>
        <v>#DIV/0!</v>
      </c>
      <c r="G13" t="s">
        <v>76</v>
      </c>
    </row>
    <row r="14" spans="1:8" x14ac:dyDescent="0.25">
      <c r="A14" t="s">
        <v>58</v>
      </c>
      <c r="C14" s="130"/>
      <c r="D14" t="s">
        <v>79</v>
      </c>
      <c r="E14" s="121"/>
    </row>
    <row r="15" spans="1:8" x14ac:dyDescent="0.25">
      <c r="A15" t="s">
        <v>93</v>
      </c>
      <c r="C15" s="130">
        <v>60</v>
      </c>
      <c r="D15" t="s">
        <v>87</v>
      </c>
    </row>
    <row r="16" spans="1:8" x14ac:dyDescent="0.25">
      <c r="A16" t="s">
        <v>143</v>
      </c>
      <c r="C16" s="27">
        <f>C15*C9</f>
        <v>0</v>
      </c>
      <c r="D16" t="s">
        <v>144</v>
      </c>
    </row>
    <row r="17" spans="1:7" x14ac:dyDescent="0.25">
      <c r="A17" t="s">
        <v>94</v>
      </c>
      <c r="C17" s="130"/>
      <c r="D17" t="s">
        <v>80</v>
      </c>
    </row>
    <row r="18" spans="1:7" x14ac:dyDescent="0.25">
      <c r="A18" t="s">
        <v>339</v>
      </c>
      <c r="B18" s="26"/>
      <c r="C18" s="101" t="e">
        <f>(C15*60)/B18</f>
        <v>#DIV/0!</v>
      </c>
      <c r="D18" t="s">
        <v>77</v>
      </c>
      <c r="E18" s="113" t="s">
        <v>82</v>
      </c>
      <c r="F18" s="27" t="e">
        <f>C9*C18</f>
        <v>#DIV/0!</v>
      </c>
      <c r="G18" t="s">
        <v>76</v>
      </c>
    </row>
    <row r="21" spans="1:7" ht="15.75" x14ac:dyDescent="0.25">
      <c r="A21" s="196" t="s">
        <v>69</v>
      </c>
      <c r="B21" s="197"/>
      <c r="C21" s="197"/>
      <c r="D21" s="197"/>
      <c r="E21" s="197"/>
      <c r="F21" s="197"/>
      <c r="G21" s="197"/>
    </row>
    <row r="22" spans="1:7" x14ac:dyDescent="0.25">
      <c r="A22" s="198" t="s">
        <v>95</v>
      </c>
      <c r="B22" s="199"/>
      <c r="C22" s="199"/>
      <c r="D22" s="199"/>
      <c r="E22" s="199"/>
      <c r="F22" s="199"/>
      <c r="G22" s="199"/>
    </row>
    <row r="23" spans="1:7" x14ac:dyDescent="0.25">
      <c r="A23" s="111"/>
      <c r="B23" s="112"/>
      <c r="C23" s="112"/>
      <c r="D23" s="112"/>
      <c r="E23" s="112"/>
      <c r="F23" s="112"/>
      <c r="G23" s="112"/>
    </row>
    <row r="24" spans="1:7" x14ac:dyDescent="0.25">
      <c r="A24" s="1"/>
      <c r="B24" s="205" t="s">
        <v>61</v>
      </c>
      <c r="C24" s="207" t="s">
        <v>86</v>
      </c>
      <c r="D24" s="209" t="s">
        <v>68</v>
      </c>
      <c r="E24" s="203" t="s">
        <v>85</v>
      </c>
      <c r="F24" s="201" t="s">
        <v>84</v>
      </c>
    </row>
    <row r="25" spans="1:7" x14ac:dyDescent="0.25">
      <c r="A25" s="1"/>
      <c r="B25" s="206"/>
      <c r="C25" s="208"/>
      <c r="D25" s="206"/>
      <c r="E25" s="204"/>
      <c r="F25" s="202"/>
    </row>
    <row r="26" spans="1:7" x14ac:dyDescent="0.25">
      <c r="A26" s="3" t="s">
        <v>45</v>
      </c>
      <c r="B26" s="132"/>
      <c r="C26" s="132"/>
      <c r="D26" s="35" t="s">
        <v>62</v>
      </c>
      <c r="E26" s="36"/>
      <c r="F26" s="36"/>
    </row>
    <row r="27" spans="1:7" x14ac:dyDescent="0.25">
      <c r="A27" s="37" t="s">
        <v>83</v>
      </c>
      <c r="B27" s="38"/>
      <c r="C27" s="61">
        <f>0.22*B26*F27*C36</f>
        <v>0</v>
      </c>
      <c r="D27" s="35" t="s">
        <v>62</v>
      </c>
      <c r="E27" s="61">
        <f>0.22*B26*F27</f>
        <v>0</v>
      </c>
      <c r="F27" s="135">
        <v>0.7</v>
      </c>
    </row>
    <row r="28" spans="1:7" x14ac:dyDescent="0.25">
      <c r="A28" s="3" t="s">
        <v>44</v>
      </c>
      <c r="B28" s="38"/>
      <c r="C28" s="132"/>
      <c r="D28" s="38" t="s">
        <v>63</v>
      </c>
      <c r="E28" s="38"/>
      <c r="F28" s="38"/>
    </row>
    <row r="29" spans="1:7" ht="15.75" thickBot="1" x14ac:dyDescent="0.3">
      <c r="A29" s="47" t="s">
        <v>55</v>
      </c>
      <c r="B29" s="48"/>
      <c r="C29" s="133"/>
      <c r="D29" s="48" t="s">
        <v>63</v>
      </c>
      <c r="E29" s="48"/>
      <c r="F29" s="48"/>
    </row>
    <row r="30" spans="1:7" x14ac:dyDescent="0.25">
      <c r="A30" s="50" t="s">
        <v>67</v>
      </c>
      <c r="B30" s="134"/>
      <c r="C30" s="134"/>
      <c r="D30" s="52" t="s">
        <v>62</v>
      </c>
      <c r="E30" s="51"/>
      <c r="F30" s="53"/>
    </row>
    <row r="31" spans="1:7" ht="15.75" thickBot="1" x14ac:dyDescent="0.3">
      <c r="A31" s="47" t="s">
        <v>83</v>
      </c>
      <c r="B31" s="48"/>
      <c r="C31" s="62">
        <f>0.22*B30*F31*C36</f>
        <v>0</v>
      </c>
      <c r="D31" s="49" t="s">
        <v>62</v>
      </c>
      <c r="E31" s="62">
        <f>0.22*B30*F31</f>
        <v>0</v>
      </c>
      <c r="F31" s="136">
        <v>0.5</v>
      </c>
    </row>
    <row r="32" spans="1:7" x14ac:dyDescent="0.25">
      <c r="A32" s="50" t="s">
        <v>109</v>
      </c>
      <c r="B32" s="51"/>
      <c r="C32" s="134"/>
      <c r="D32" s="51" t="s">
        <v>62</v>
      </c>
      <c r="E32" s="51"/>
      <c r="F32" s="51"/>
    </row>
    <row r="33" spans="1:9" x14ac:dyDescent="0.25">
      <c r="A33" s="3" t="s">
        <v>47</v>
      </c>
      <c r="B33" s="132"/>
      <c r="C33" s="132"/>
      <c r="D33" s="35" t="s">
        <v>62</v>
      </c>
      <c r="E33" s="39"/>
      <c r="F33" s="39"/>
    </row>
    <row r="34" spans="1:9" ht="15.75" thickBot="1" x14ac:dyDescent="0.3">
      <c r="A34" s="56" t="s">
        <v>83</v>
      </c>
      <c r="B34" s="57"/>
      <c r="C34" s="63">
        <f>0.22*B33*F34*C36</f>
        <v>0</v>
      </c>
      <c r="D34" s="58" t="s">
        <v>62</v>
      </c>
      <c r="E34" s="64">
        <f>0.22*B33*F34</f>
        <v>0</v>
      </c>
      <c r="F34" s="137">
        <v>0.5</v>
      </c>
    </row>
    <row r="35" spans="1:9" x14ac:dyDescent="0.25">
      <c r="A35" s="54" t="s">
        <v>48</v>
      </c>
      <c r="B35" s="55"/>
      <c r="C35" s="138"/>
      <c r="D35" s="55" t="s">
        <v>62</v>
      </c>
      <c r="E35" s="55"/>
      <c r="F35" s="55"/>
    </row>
    <row r="36" spans="1:9" x14ac:dyDescent="0.25">
      <c r="A36" s="3" t="s">
        <v>49</v>
      </c>
      <c r="B36" s="38"/>
      <c r="C36" s="132"/>
      <c r="D36" s="38" t="s">
        <v>70</v>
      </c>
      <c r="E36" s="38"/>
      <c r="F36" s="38"/>
    </row>
    <row r="37" spans="1:9" x14ac:dyDescent="0.25">
      <c r="B37" s="28"/>
      <c r="C37" s="28"/>
      <c r="D37" s="32"/>
      <c r="E37" s="28"/>
      <c r="F37" s="28"/>
    </row>
    <row r="38" spans="1:9" ht="18.75" x14ac:dyDescent="0.25">
      <c r="A38" s="194" t="s">
        <v>64</v>
      </c>
      <c r="B38" s="195"/>
      <c r="C38" s="195"/>
      <c r="D38" s="195"/>
      <c r="E38" s="195"/>
      <c r="F38" s="195"/>
      <c r="G38" s="195"/>
    </row>
    <row r="40" spans="1:9" x14ac:dyDescent="0.25">
      <c r="A40" s="1"/>
      <c r="B40" s="192" t="s">
        <v>66</v>
      </c>
      <c r="C40" s="193"/>
      <c r="D40" s="192" t="s">
        <v>78</v>
      </c>
      <c r="E40" s="193"/>
      <c r="F40" s="192" t="s">
        <v>51</v>
      </c>
      <c r="G40" s="192"/>
      <c r="H40" s="112"/>
    </row>
    <row r="41" spans="1:9" x14ac:dyDescent="0.25">
      <c r="A41" s="1"/>
      <c r="B41" s="44" t="s">
        <v>63</v>
      </c>
      <c r="C41" s="109" t="s">
        <v>65</v>
      </c>
      <c r="D41" s="109" t="s">
        <v>63</v>
      </c>
      <c r="E41" s="109" t="s">
        <v>65</v>
      </c>
      <c r="F41" s="109" t="s">
        <v>63</v>
      </c>
      <c r="G41" s="109" t="s">
        <v>65</v>
      </c>
      <c r="H41" s="112"/>
    </row>
    <row r="42" spans="1:9" x14ac:dyDescent="0.25">
      <c r="A42" s="3" t="s">
        <v>50</v>
      </c>
      <c r="B42" s="45" t="e">
        <f>((C26+C27)/$C$11)+C28+($C$35/$C$11)+C29</f>
        <v>#DIV/0!</v>
      </c>
      <c r="C42" s="45" t="e">
        <f>B42/C9</f>
        <v>#DIV/0!</v>
      </c>
      <c r="D42" s="108"/>
      <c r="E42" s="46" t="e">
        <f>D42/C9</f>
        <v>#DIV/0!</v>
      </c>
      <c r="F42" s="115" t="e">
        <f>IF(D42=0,B42,D42)</f>
        <v>#DIV/0!</v>
      </c>
      <c r="G42" s="115" t="e">
        <f>F42/C9</f>
        <v>#DIV/0!</v>
      </c>
      <c r="I42" s="28"/>
    </row>
    <row r="43" spans="1:9" x14ac:dyDescent="0.25">
      <c r="A43" s="3" t="s">
        <v>52</v>
      </c>
      <c r="B43" s="46" t="e">
        <f>(C30+C31+C35)/C12</f>
        <v>#DIV/0!</v>
      </c>
      <c r="C43" s="46" t="e">
        <f>B43/C9</f>
        <v>#DIV/0!</v>
      </c>
      <c r="D43" s="108"/>
      <c r="E43" s="46" t="e">
        <f>D43/C9</f>
        <v>#DIV/0!</v>
      </c>
      <c r="F43" s="46" t="e">
        <f>IF(D43=0,B43,D43)</f>
        <v>#DIV/0!</v>
      </c>
      <c r="G43" s="46" t="e">
        <f>F43/C9</f>
        <v>#DIV/0!</v>
      </c>
      <c r="I43" s="28"/>
    </row>
    <row r="44" spans="1:9" x14ac:dyDescent="0.25">
      <c r="A44" s="3" t="s">
        <v>110</v>
      </c>
      <c r="B44" s="46" t="e">
        <f>(C30+C31+C35)/C13</f>
        <v>#DIV/0!</v>
      </c>
      <c r="C44" s="46" t="e">
        <f>B44/C9</f>
        <v>#DIV/0!</v>
      </c>
      <c r="D44" s="108"/>
      <c r="E44" s="46" t="e">
        <f>D44/C9</f>
        <v>#DIV/0!</v>
      </c>
      <c r="F44" s="46" t="e">
        <f t="shared" ref="F44:F46" si="0">IF(D44=0,B44,D44)</f>
        <v>#DIV/0!</v>
      </c>
      <c r="G44" s="46" t="e">
        <f>F44/C9</f>
        <v>#DIV/0!</v>
      </c>
      <c r="I44" s="28"/>
    </row>
    <row r="45" spans="1:9" x14ac:dyDescent="0.25">
      <c r="A45" s="3" t="s">
        <v>53</v>
      </c>
      <c r="B45" s="46" t="e">
        <f>((C32+C33+C34+C35)*(C17/C14))/C15</f>
        <v>#DIV/0!</v>
      </c>
      <c r="C45" s="46" t="e">
        <f>B45/C9</f>
        <v>#DIV/0!</v>
      </c>
      <c r="D45" s="108"/>
      <c r="E45" s="46" t="e">
        <f>D45/C9</f>
        <v>#DIV/0!</v>
      </c>
      <c r="F45" s="46" t="e">
        <f t="shared" si="0"/>
        <v>#DIV/0!</v>
      </c>
      <c r="G45" s="46" t="e">
        <f>F45/C9</f>
        <v>#DIV/0!</v>
      </c>
      <c r="I45" s="28"/>
    </row>
    <row r="46" spans="1:9" x14ac:dyDescent="0.25">
      <c r="A46" s="3" t="s">
        <v>54</v>
      </c>
      <c r="B46" s="46" t="e">
        <f>(C30+C31+C35)/C13</f>
        <v>#DIV/0!</v>
      </c>
      <c r="C46" s="46" t="e">
        <f>B46/C9</f>
        <v>#DIV/0!</v>
      </c>
      <c r="D46" s="108"/>
      <c r="E46" s="46" t="e">
        <f>D46/C9</f>
        <v>#DIV/0!</v>
      </c>
      <c r="F46" s="46" t="e">
        <f t="shared" si="0"/>
        <v>#DIV/0!</v>
      </c>
      <c r="G46" s="46" t="e">
        <f>F46/C9</f>
        <v>#DIV/0!</v>
      </c>
      <c r="I46" s="28"/>
    </row>
    <row r="47" spans="1:9" x14ac:dyDescent="0.25">
      <c r="A47" s="3" t="s">
        <v>72</v>
      </c>
      <c r="B47" s="45" t="e">
        <f t="shared" ref="B47:G47" si="1">SUM(B42:B46)</f>
        <v>#DIV/0!</v>
      </c>
      <c r="C47" s="45" t="e">
        <f t="shared" si="1"/>
        <v>#DIV/0!</v>
      </c>
      <c r="D47" s="45">
        <f t="shared" si="1"/>
        <v>0</v>
      </c>
      <c r="E47" s="45" t="e">
        <f t="shared" si="1"/>
        <v>#DIV/0!</v>
      </c>
      <c r="F47" s="45" t="e">
        <f t="shared" si="1"/>
        <v>#DIV/0!</v>
      </c>
      <c r="G47" s="45" t="e">
        <f t="shared" si="1"/>
        <v>#DIV/0!</v>
      </c>
      <c r="I47" s="28"/>
    </row>
  </sheetData>
  <sheetProtection password="D030" sheet="1" objects="1" scenarios="1"/>
  <mergeCells count="15">
    <mergeCell ref="C7:D7"/>
    <mergeCell ref="A1:H1"/>
    <mergeCell ref="F24:F25"/>
    <mergeCell ref="E24:E25"/>
    <mergeCell ref="B24:B25"/>
    <mergeCell ref="C24:C25"/>
    <mergeCell ref="D24:D25"/>
    <mergeCell ref="B3:D3"/>
    <mergeCell ref="B4:D4"/>
    <mergeCell ref="D40:E40"/>
    <mergeCell ref="B40:C40"/>
    <mergeCell ref="F40:G40"/>
    <mergeCell ref="A38:G38"/>
    <mergeCell ref="A21:G21"/>
    <mergeCell ref="A22:G22"/>
  </mergeCells>
  <pageMargins left="0.25" right="0.25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I46"/>
  <sheetViews>
    <sheetView tabSelected="1" workbookViewId="0">
      <selection activeCell="B28" sqref="B28"/>
    </sheetView>
  </sheetViews>
  <sheetFormatPr baseColWidth="10" defaultRowHeight="15" x14ac:dyDescent="0.25"/>
  <cols>
    <col min="1" max="1" width="30.7109375" customWidth="1"/>
    <col min="2" max="7" width="9.85546875" customWidth="1"/>
  </cols>
  <sheetData>
    <row r="1" spans="1:8" ht="18.75" x14ac:dyDescent="0.25">
      <c r="A1" s="194" t="s">
        <v>127</v>
      </c>
      <c r="B1" s="194"/>
      <c r="C1" s="194"/>
      <c r="D1" s="194"/>
      <c r="E1" s="194"/>
      <c r="F1" s="194"/>
      <c r="G1" s="194"/>
      <c r="H1" s="194"/>
    </row>
    <row r="2" spans="1:8" ht="18.75" x14ac:dyDescent="0.25">
      <c r="A2" s="110"/>
      <c r="B2" s="110"/>
      <c r="C2" s="110"/>
      <c r="D2" s="110"/>
      <c r="E2" s="110"/>
      <c r="F2" s="110"/>
      <c r="G2" s="110"/>
      <c r="H2" s="110"/>
    </row>
    <row r="3" spans="1:8" ht="18.75" x14ac:dyDescent="0.25">
      <c r="B3" s="210" t="s">
        <v>334</v>
      </c>
      <c r="C3" s="211"/>
      <c r="D3" s="211"/>
      <c r="E3" s="110"/>
      <c r="F3" s="110"/>
      <c r="G3" s="110"/>
      <c r="H3" s="110"/>
    </row>
    <row r="4" spans="1:8" x14ac:dyDescent="0.25">
      <c r="B4" s="212" t="s">
        <v>119</v>
      </c>
      <c r="C4" s="213"/>
      <c r="D4" s="213"/>
    </row>
    <row r="5" spans="1:8" x14ac:dyDescent="0.25">
      <c r="B5" s="28"/>
    </row>
    <row r="6" spans="1:8" x14ac:dyDescent="0.25">
      <c r="A6" s="1" t="s">
        <v>71</v>
      </c>
    </row>
    <row r="7" spans="1:8" x14ac:dyDescent="0.25">
      <c r="C7" s="200" t="s">
        <v>59</v>
      </c>
      <c r="D7" s="199"/>
    </row>
    <row r="8" spans="1:8" x14ac:dyDescent="0.25">
      <c r="A8" t="s">
        <v>132</v>
      </c>
      <c r="C8" s="130"/>
      <c r="D8" t="s">
        <v>89</v>
      </c>
      <c r="E8" s="75"/>
      <c r="F8" s="77"/>
      <c r="G8" s="30"/>
    </row>
    <row r="9" spans="1:8" x14ac:dyDescent="0.25">
      <c r="A9" t="s">
        <v>250</v>
      </c>
      <c r="C9" s="131"/>
      <c r="D9" s="119" t="s">
        <v>147</v>
      </c>
      <c r="E9" s="76"/>
      <c r="F9" s="30"/>
      <c r="G9" s="32"/>
    </row>
    <row r="10" spans="1:8" x14ac:dyDescent="0.25">
      <c r="A10" t="s">
        <v>249</v>
      </c>
      <c r="C10" s="131"/>
      <c r="D10" s="119" t="s">
        <v>147</v>
      </c>
      <c r="E10" s="76"/>
      <c r="F10" s="30"/>
      <c r="G10" s="32"/>
    </row>
    <row r="11" spans="1:8" x14ac:dyDescent="0.25">
      <c r="A11" t="s">
        <v>134</v>
      </c>
      <c r="B11" s="59"/>
      <c r="C11" s="139"/>
      <c r="D11" t="s">
        <v>148</v>
      </c>
    </row>
    <row r="12" spans="1:8" x14ac:dyDescent="0.25">
      <c r="A12" t="s">
        <v>143</v>
      </c>
      <c r="C12" s="130"/>
      <c r="D12" t="s">
        <v>144</v>
      </c>
      <c r="E12" s="220" t="s">
        <v>146</v>
      </c>
      <c r="F12" s="220"/>
      <c r="G12" s="27">
        <f>(C9*C11)/1000</f>
        <v>0</v>
      </c>
    </row>
    <row r="13" spans="1:8" x14ac:dyDescent="0.25">
      <c r="A13" t="s">
        <v>135</v>
      </c>
      <c r="C13" s="130"/>
      <c r="D13" t="s">
        <v>145</v>
      </c>
      <c r="E13" s="113"/>
      <c r="F13" s="28"/>
    </row>
    <row r="14" spans="1:8" x14ac:dyDescent="0.25">
      <c r="A14" t="s">
        <v>142</v>
      </c>
      <c r="C14" s="130"/>
      <c r="D14" t="s">
        <v>80</v>
      </c>
      <c r="E14" s="113"/>
      <c r="F14" s="28"/>
    </row>
    <row r="15" spans="1:8" x14ac:dyDescent="0.25">
      <c r="A15" t="s">
        <v>138</v>
      </c>
      <c r="C15" s="130"/>
      <c r="D15" t="s">
        <v>79</v>
      </c>
      <c r="E15" s="113"/>
      <c r="F15" s="28"/>
    </row>
    <row r="16" spans="1:8" x14ac:dyDescent="0.25">
      <c r="A16" t="s">
        <v>136</v>
      </c>
      <c r="C16" s="130"/>
      <c r="D16" t="s">
        <v>148</v>
      </c>
      <c r="E16" s="121"/>
    </row>
    <row r="17" spans="1:7" x14ac:dyDescent="0.25">
      <c r="A17" t="s">
        <v>159</v>
      </c>
      <c r="C17" s="130"/>
      <c r="D17" t="s">
        <v>144</v>
      </c>
      <c r="E17" s="79" t="s">
        <v>146</v>
      </c>
      <c r="G17" s="27">
        <f>(C10*C16)/1000</f>
        <v>0</v>
      </c>
    </row>
    <row r="18" spans="1:7" x14ac:dyDescent="0.25">
      <c r="A18" t="s">
        <v>133</v>
      </c>
      <c r="C18" s="130"/>
      <c r="D18" t="s">
        <v>139</v>
      </c>
    </row>
    <row r="19" spans="1:7" x14ac:dyDescent="0.25">
      <c r="A19" t="s">
        <v>137</v>
      </c>
      <c r="C19" s="130"/>
      <c r="D19" t="s">
        <v>139</v>
      </c>
    </row>
    <row r="20" spans="1:7" x14ac:dyDescent="0.25">
      <c r="A20" t="s">
        <v>210</v>
      </c>
      <c r="C20" s="27" t="e">
        <f>60/(C18+C19)</f>
        <v>#DIV/0!</v>
      </c>
      <c r="D20" t="s">
        <v>211</v>
      </c>
    </row>
    <row r="22" spans="1:7" ht="15.75" x14ac:dyDescent="0.25">
      <c r="A22" s="196" t="s">
        <v>69</v>
      </c>
      <c r="B22" s="197"/>
      <c r="C22" s="197"/>
      <c r="D22" s="197"/>
      <c r="E22" s="197"/>
      <c r="F22" s="197"/>
      <c r="G22" s="197"/>
    </row>
    <row r="23" spans="1:7" x14ac:dyDescent="0.25">
      <c r="A23" s="198" t="s">
        <v>95</v>
      </c>
      <c r="B23" s="199"/>
      <c r="C23" s="199"/>
      <c r="D23" s="199"/>
      <c r="E23" s="199"/>
      <c r="F23" s="199"/>
      <c r="G23" s="199"/>
    </row>
    <row r="24" spans="1:7" x14ac:dyDescent="0.25">
      <c r="A24" s="111"/>
      <c r="B24" s="112"/>
      <c r="C24" s="112"/>
      <c r="D24" s="112"/>
      <c r="E24" s="112"/>
      <c r="F24" s="112"/>
      <c r="G24" s="112"/>
    </row>
    <row r="25" spans="1:7" x14ac:dyDescent="0.25">
      <c r="A25" s="1"/>
      <c r="B25" s="205" t="s">
        <v>61</v>
      </c>
      <c r="C25" s="207" t="s">
        <v>86</v>
      </c>
      <c r="D25" s="209" t="s">
        <v>68</v>
      </c>
      <c r="E25" s="203" t="s">
        <v>85</v>
      </c>
      <c r="F25" s="201" t="s">
        <v>84</v>
      </c>
    </row>
    <row r="26" spans="1:7" x14ac:dyDescent="0.25">
      <c r="A26" s="1"/>
      <c r="B26" s="206"/>
      <c r="C26" s="208"/>
      <c r="D26" s="206"/>
      <c r="E26" s="204"/>
      <c r="F26" s="202"/>
    </row>
    <row r="27" spans="1:7" x14ac:dyDescent="0.25">
      <c r="A27" s="3" t="s">
        <v>128</v>
      </c>
      <c r="B27" s="132"/>
      <c r="C27" s="132"/>
      <c r="D27" s="35" t="s">
        <v>62</v>
      </c>
      <c r="E27" s="36"/>
      <c r="F27" s="36"/>
    </row>
    <row r="28" spans="1:7" x14ac:dyDescent="0.25">
      <c r="A28" s="37" t="s">
        <v>83</v>
      </c>
      <c r="B28" s="38"/>
      <c r="C28" s="61">
        <f>0.22*B27*F28*C36</f>
        <v>0</v>
      </c>
      <c r="D28" s="35" t="s">
        <v>62</v>
      </c>
      <c r="E28" s="61">
        <f>0.22*B27*F28</f>
        <v>0</v>
      </c>
      <c r="F28" s="135">
        <v>0.5</v>
      </c>
    </row>
    <row r="29" spans="1:7" ht="15.75" thickBot="1" x14ac:dyDescent="0.3">
      <c r="A29" s="3" t="s">
        <v>129</v>
      </c>
      <c r="B29" s="38"/>
      <c r="C29" s="132"/>
      <c r="D29" s="38" t="s">
        <v>62</v>
      </c>
      <c r="E29" s="38"/>
      <c r="F29" s="38"/>
    </row>
    <row r="30" spans="1:7" x14ac:dyDescent="0.25">
      <c r="A30" s="50" t="s">
        <v>67</v>
      </c>
      <c r="B30" s="134"/>
      <c r="C30" s="134"/>
      <c r="D30" s="52" t="s">
        <v>62</v>
      </c>
      <c r="E30" s="51"/>
      <c r="F30" s="53"/>
    </row>
    <row r="31" spans="1:7" ht="15.75" thickBot="1" x14ac:dyDescent="0.3">
      <c r="A31" s="47" t="s">
        <v>83</v>
      </c>
      <c r="B31" s="48"/>
      <c r="C31" s="62">
        <f>0.22*B30*F31*C36</f>
        <v>0</v>
      </c>
      <c r="D31" s="49" t="s">
        <v>62</v>
      </c>
      <c r="E31" s="62">
        <f>0.22*B30*F31</f>
        <v>0</v>
      </c>
      <c r="F31" s="136">
        <v>0.5</v>
      </c>
    </row>
    <row r="32" spans="1:7" x14ac:dyDescent="0.25">
      <c r="A32" s="50" t="s">
        <v>131</v>
      </c>
      <c r="B32" s="51"/>
      <c r="C32" s="134"/>
      <c r="D32" s="51" t="s">
        <v>209</v>
      </c>
      <c r="E32" s="51"/>
      <c r="F32" s="51"/>
    </row>
    <row r="33" spans="1:9" x14ac:dyDescent="0.25">
      <c r="A33" s="3" t="s">
        <v>130</v>
      </c>
      <c r="B33" s="132"/>
      <c r="C33" s="132"/>
      <c r="D33" s="35" t="s">
        <v>62</v>
      </c>
      <c r="E33" s="39"/>
      <c r="F33" s="39"/>
    </row>
    <row r="34" spans="1:9" ht="15.75" thickBot="1" x14ac:dyDescent="0.3">
      <c r="A34" s="56" t="s">
        <v>83</v>
      </c>
      <c r="B34" s="57"/>
      <c r="C34" s="63">
        <f>0.22*B33*F34*C36</f>
        <v>0</v>
      </c>
      <c r="D34" s="58" t="s">
        <v>62</v>
      </c>
      <c r="E34" s="64">
        <f>0.22*B33*F34</f>
        <v>0</v>
      </c>
      <c r="F34" s="137">
        <v>0.5</v>
      </c>
    </row>
    <row r="35" spans="1:9" x14ac:dyDescent="0.25">
      <c r="A35" s="54" t="s">
        <v>48</v>
      </c>
      <c r="B35" s="55"/>
      <c r="C35" s="138"/>
      <c r="D35" s="55" t="s">
        <v>62</v>
      </c>
      <c r="E35" s="55"/>
      <c r="F35" s="55"/>
    </row>
    <row r="36" spans="1:9" x14ac:dyDescent="0.25">
      <c r="A36" s="3" t="s">
        <v>49</v>
      </c>
      <c r="B36" s="38"/>
      <c r="C36" s="132"/>
      <c r="D36" s="38" t="s">
        <v>70</v>
      </c>
      <c r="E36" s="38"/>
      <c r="F36" s="38"/>
    </row>
    <row r="37" spans="1:9" x14ac:dyDescent="0.25">
      <c r="B37" s="28"/>
      <c r="C37" s="28"/>
      <c r="D37" s="32"/>
      <c r="E37" s="28"/>
      <c r="F37" s="28"/>
    </row>
    <row r="38" spans="1:9" ht="18.75" x14ac:dyDescent="0.25">
      <c r="A38" s="194" t="s">
        <v>64</v>
      </c>
      <c r="B38" s="195"/>
      <c r="C38" s="195"/>
      <c r="D38" s="195"/>
      <c r="E38" s="195"/>
      <c r="F38" s="195"/>
      <c r="G38" s="195"/>
    </row>
    <row r="40" spans="1:9" x14ac:dyDescent="0.25">
      <c r="A40" s="1"/>
      <c r="B40" s="192" t="s">
        <v>66</v>
      </c>
      <c r="C40" s="193"/>
      <c r="D40" s="192" t="s">
        <v>78</v>
      </c>
      <c r="E40" s="193"/>
      <c r="F40" s="192" t="s">
        <v>51</v>
      </c>
      <c r="G40" s="192"/>
      <c r="H40" s="112"/>
    </row>
    <row r="41" spans="1:9" x14ac:dyDescent="0.25">
      <c r="A41" s="1"/>
      <c r="B41" s="44" t="s">
        <v>149</v>
      </c>
      <c r="C41" s="109" t="s">
        <v>65</v>
      </c>
      <c r="D41" s="216" t="s">
        <v>65</v>
      </c>
      <c r="E41" s="215"/>
      <c r="F41" s="216" t="s">
        <v>65</v>
      </c>
      <c r="G41" s="215"/>
      <c r="H41" s="112"/>
    </row>
    <row r="42" spans="1:9" x14ac:dyDescent="0.25">
      <c r="A42" s="3" t="s">
        <v>140</v>
      </c>
      <c r="B42" s="45">
        <f>(C30+C31+C35)*(C13/60)</f>
        <v>0</v>
      </c>
      <c r="C42" s="45" t="e">
        <f>B42/C12</f>
        <v>#DIV/0!</v>
      </c>
      <c r="D42" s="218">
        <v>0</v>
      </c>
      <c r="E42" s="219"/>
      <c r="F42" s="214" t="e">
        <f>IF(D42=0,C42,D42)</f>
        <v>#DIV/0!</v>
      </c>
      <c r="G42" s="215"/>
      <c r="I42" s="28"/>
    </row>
    <row r="43" spans="1:9" x14ac:dyDescent="0.25">
      <c r="A43" s="3" t="s">
        <v>141</v>
      </c>
      <c r="B43" s="45" t="e">
        <f>(C27+C28+C29+C35)*(C14/C15)</f>
        <v>#DIV/0!</v>
      </c>
      <c r="C43" s="46" t="e">
        <f>B43/C12</f>
        <v>#DIV/0!</v>
      </c>
      <c r="D43" s="218"/>
      <c r="E43" s="219"/>
      <c r="F43" s="214" t="e">
        <f>IF(D43=0,C43,D43)</f>
        <v>#DIV/0!</v>
      </c>
      <c r="G43" s="215"/>
      <c r="I43" s="28"/>
    </row>
    <row r="44" spans="1:9" x14ac:dyDescent="0.25">
      <c r="A44" s="3" t="s">
        <v>160</v>
      </c>
      <c r="B44" s="46">
        <f>(C30+C31+C35)*(C18/60)</f>
        <v>0</v>
      </c>
      <c r="C44" s="46" t="e">
        <f>B44/C17</f>
        <v>#DIV/0!</v>
      </c>
      <c r="D44" s="218"/>
      <c r="E44" s="219"/>
      <c r="F44" s="214" t="e">
        <f>IF(D44=0,C44,D44)</f>
        <v>#DIV/0!</v>
      </c>
      <c r="G44" s="217"/>
      <c r="I44" s="28"/>
    </row>
    <row r="45" spans="1:9" x14ac:dyDescent="0.25">
      <c r="A45" s="3" t="s">
        <v>111</v>
      </c>
      <c r="B45" s="46" t="e">
        <f>((C33+C34+C35)/C20)+C32</f>
        <v>#DIV/0!</v>
      </c>
      <c r="C45" s="46" t="e">
        <f>B45/C17</f>
        <v>#DIV/0!</v>
      </c>
      <c r="D45" s="218"/>
      <c r="E45" s="219"/>
      <c r="F45" s="214" t="e">
        <f>IF(D45=0,C45,D45)</f>
        <v>#DIV/0!</v>
      </c>
      <c r="G45" s="217"/>
      <c r="I45" s="28"/>
    </row>
    <row r="46" spans="1:9" x14ac:dyDescent="0.25">
      <c r="A46" s="3" t="s">
        <v>72</v>
      </c>
      <c r="B46" s="80"/>
      <c r="C46" s="45" t="e">
        <f>SUM(C42:C45)</f>
        <v>#DIV/0!</v>
      </c>
      <c r="D46" s="214">
        <f>SUM(D42:D45)</f>
        <v>0</v>
      </c>
      <c r="E46" s="217"/>
      <c r="F46" s="214" t="e">
        <f>SUM(F42:F45)</f>
        <v>#DIV/0!</v>
      </c>
      <c r="G46" s="217"/>
      <c r="I46" s="28"/>
    </row>
  </sheetData>
  <sheetProtection password="D030" sheet="1" objects="1" scenarios="1"/>
  <mergeCells count="28">
    <mergeCell ref="A38:G38"/>
    <mergeCell ref="B40:C40"/>
    <mergeCell ref="D40:E40"/>
    <mergeCell ref="F40:G40"/>
    <mergeCell ref="E12:F12"/>
    <mergeCell ref="A1:H1"/>
    <mergeCell ref="C7:D7"/>
    <mergeCell ref="A22:G22"/>
    <mergeCell ref="A23:G23"/>
    <mergeCell ref="B25:B26"/>
    <mergeCell ref="C25:C26"/>
    <mergeCell ref="D25:D26"/>
    <mergeCell ref="E25:E26"/>
    <mergeCell ref="F25:F26"/>
    <mergeCell ref="B3:D3"/>
    <mergeCell ref="B4:D4"/>
    <mergeCell ref="F42:G42"/>
    <mergeCell ref="F41:G41"/>
    <mergeCell ref="D46:E46"/>
    <mergeCell ref="F46:G46"/>
    <mergeCell ref="F45:G45"/>
    <mergeCell ref="F44:G44"/>
    <mergeCell ref="F43:G43"/>
    <mergeCell ref="D41:E41"/>
    <mergeCell ref="D42:E42"/>
    <mergeCell ref="D43:E43"/>
    <mergeCell ref="D44:E44"/>
    <mergeCell ref="D45:E45"/>
  </mergeCells>
  <pageMargins left="0.25" right="0.25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H50"/>
  <sheetViews>
    <sheetView workbookViewId="0">
      <selection activeCell="F22" sqref="F22"/>
    </sheetView>
  </sheetViews>
  <sheetFormatPr baseColWidth="10" defaultRowHeight="15" x14ac:dyDescent="0.25"/>
  <cols>
    <col min="1" max="1" width="35" customWidth="1"/>
    <col min="2" max="7" width="9.7109375" customWidth="1"/>
  </cols>
  <sheetData>
    <row r="1" spans="1:8" ht="21" x14ac:dyDescent="0.25">
      <c r="A1" s="259" t="s">
        <v>219</v>
      </c>
      <c r="B1" s="199"/>
      <c r="C1" s="199"/>
      <c r="D1" s="199"/>
      <c r="E1" s="199"/>
      <c r="F1" s="199"/>
      <c r="G1" s="199"/>
      <c r="H1" s="112"/>
    </row>
    <row r="3" spans="1:8" x14ac:dyDescent="0.25">
      <c r="A3" s="227" t="s">
        <v>255</v>
      </c>
      <c r="B3" s="228"/>
      <c r="C3" s="228"/>
      <c r="D3" s="228"/>
      <c r="E3" s="228"/>
      <c r="F3" s="228"/>
      <c r="G3" s="228"/>
    </row>
    <row r="4" spans="1:8" x14ac:dyDescent="0.25">
      <c r="A4" s="227" t="s">
        <v>257</v>
      </c>
      <c r="B4" s="228"/>
      <c r="C4" s="228"/>
      <c r="D4" s="228"/>
      <c r="E4" s="228"/>
      <c r="F4" s="228"/>
      <c r="G4" s="228"/>
    </row>
    <row r="5" spans="1:8" x14ac:dyDescent="0.25">
      <c r="A5" s="33"/>
    </row>
    <row r="6" spans="1:8" x14ac:dyDescent="0.25">
      <c r="A6" s="71" t="s">
        <v>335</v>
      </c>
      <c r="B6" s="26"/>
      <c r="D6" s="72" t="s">
        <v>239</v>
      </c>
      <c r="E6" s="27"/>
      <c r="F6" s="72" t="s">
        <v>224</v>
      </c>
      <c r="G6" s="90"/>
    </row>
    <row r="7" spans="1:8" x14ac:dyDescent="0.25">
      <c r="B7" s="28"/>
    </row>
    <row r="8" spans="1:8" x14ac:dyDescent="0.25">
      <c r="A8" s="30"/>
      <c r="B8" s="84" t="s">
        <v>112</v>
      </c>
      <c r="C8" s="262" t="str">
        <f>'Equivalence paille fumier'!F2</f>
        <v>Dupond</v>
      </c>
      <c r="D8" s="263"/>
      <c r="E8" s="85" t="s">
        <v>36</v>
      </c>
      <c r="F8" s="262" t="str">
        <f>'Equivalence paille fumier'!F3</f>
        <v>Durand</v>
      </c>
      <c r="G8" s="264"/>
    </row>
    <row r="9" spans="1:8" x14ac:dyDescent="0.25">
      <c r="A9" s="42"/>
      <c r="B9" s="272" t="s">
        <v>113</v>
      </c>
      <c r="C9" s="270"/>
      <c r="D9" s="273"/>
      <c r="E9" s="269" t="s">
        <v>114</v>
      </c>
      <c r="F9" s="270"/>
      <c r="G9" s="271"/>
    </row>
    <row r="10" spans="1:8" x14ac:dyDescent="0.25">
      <c r="A10" s="1"/>
      <c r="B10" s="274" t="s">
        <v>221</v>
      </c>
      <c r="C10" s="275"/>
      <c r="D10" s="275"/>
      <c r="E10" s="275"/>
      <c r="F10" s="275"/>
      <c r="G10" s="247"/>
    </row>
    <row r="11" spans="1:8" x14ac:dyDescent="0.25">
      <c r="A11" s="1"/>
      <c r="B11" s="243" t="s">
        <v>241</v>
      </c>
      <c r="C11" s="244"/>
      <c r="D11" s="245"/>
      <c r="E11" s="243" t="s">
        <v>240</v>
      </c>
      <c r="F11" s="244"/>
      <c r="G11" s="245"/>
    </row>
    <row r="12" spans="1:8" x14ac:dyDescent="0.25">
      <c r="A12" s="37" t="s">
        <v>120</v>
      </c>
      <c r="B12" s="187"/>
      <c r="C12" s="267"/>
      <c r="D12" s="267"/>
      <c r="E12" s="268"/>
      <c r="F12" s="187"/>
      <c r="G12" s="187"/>
    </row>
    <row r="13" spans="1:8" x14ac:dyDescent="0.25">
      <c r="A13" s="92" t="s">
        <v>244</v>
      </c>
      <c r="B13" s="114" t="e">
        <f>B12/'chantier paille'!C8</f>
        <v>#DIV/0!</v>
      </c>
      <c r="C13" s="224" t="s">
        <v>256</v>
      </c>
      <c r="D13" s="225"/>
      <c r="E13" s="225"/>
      <c r="F13" s="226"/>
      <c r="G13" s="226"/>
    </row>
    <row r="14" spans="1:8" x14ac:dyDescent="0.25">
      <c r="A14" s="37" t="s">
        <v>16</v>
      </c>
      <c r="B14" s="229">
        <f>'Equivalence paille fumier'!B13*'Bilan des échanges'!B12</f>
        <v>0</v>
      </c>
      <c r="C14" s="230"/>
      <c r="D14" s="230"/>
      <c r="E14" s="229">
        <f>'Equivalence paille fumier'!F13*E12</f>
        <v>0</v>
      </c>
      <c r="F14" s="230"/>
      <c r="G14" s="230"/>
    </row>
    <row r="15" spans="1:8" x14ac:dyDescent="0.25">
      <c r="A15" s="37" t="s">
        <v>222</v>
      </c>
      <c r="B15" s="229">
        <f>B12*'Equivalence paille fumier'!B24</f>
        <v>0</v>
      </c>
      <c r="C15" s="230"/>
      <c r="D15" s="230"/>
      <c r="E15" s="229">
        <f>E12*'Equivalence paille fumier'!F24</f>
        <v>0</v>
      </c>
      <c r="F15" s="230"/>
      <c r="G15" s="230"/>
    </row>
    <row r="16" spans="1:8" x14ac:dyDescent="0.25">
      <c r="A16" s="37" t="s">
        <v>226</v>
      </c>
      <c r="B16" s="229">
        <f>SUM(B14:B15)</f>
        <v>0</v>
      </c>
      <c r="C16" s="193"/>
      <c r="D16" s="193"/>
      <c r="E16" s="229">
        <f>SUM(E14:E15)</f>
        <v>0</v>
      </c>
      <c r="F16" s="193"/>
      <c r="G16" s="193"/>
    </row>
    <row r="17" spans="1:7" x14ac:dyDescent="0.25">
      <c r="A17" s="31"/>
      <c r="B17" s="73"/>
      <c r="C17" s="112"/>
      <c r="D17" s="116"/>
      <c r="E17" s="60"/>
      <c r="G17" s="29"/>
    </row>
    <row r="18" spans="1:7" x14ac:dyDescent="0.25">
      <c r="B18" s="260" t="s">
        <v>220</v>
      </c>
      <c r="C18" s="265"/>
      <c r="D18" s="265"/>
      <c r="E18" s="265"/>
      <c r="F18" s="265"/>
      <c r="G18" s="266"/>
    </row>
    <row r="19" spans="1:7" x14ac:dyDescent="0.25">
      <c r="A19" s="74" t="s">
        <v>116</v>
      </c>
      <c r="B19" s="109" t="s">
        <v>120</v>
      </c>
      <c r="C19" s="109" t="s">
        <v>212</v>
      </c>
      <c r="D19" s="118" t="s">
        <v>121</v>
      </c>
      <c r="E19" s="104" t="s">
        <v>120</v>
      </c>
      <c r="F19" s="109" t="s">
        <v>212</v>
      </c>
      <c r="G19" s="109" t="s">
        <v>121</v>
      </c>
    </row>
    <row r="20" spans="1:7" x14ac:dyDescent="0.25">
      <c r="A20" s="3" t="s">
        <v>50</v>
      </c>
      <c r="B20" s="108"/>
      <c r="C20" s="66" t="e">
        <f>'chantier paille'!G42</f>
        <v>#DIV/0!</v>
      </c>
      <c r="D20" s="86" t="e">
        <f>B20*C20</f>
        <v>#DIV/0!</v>
      </c>
      <c r="E20" s="140"/>
      <c r="F20" s="66" t="e">
        <f>'chantier paille'!G42</f>
        <v>#DIV/0!</v>
      </c>
      <c r="G20" s="81"/>
    </row>
    <row r="21" spans="1:7" x14ac:dyDescent="0.25">
      <c r="A21" s="3" t="s">
        <v>52</v>
      </c>
      <c r="B21" s="108"/>
      <c r="C21" s="81" t="e">
        <f>'chantier paille'!G43</f>
        <v>#DIV/0!</v>
      </c>
      <c r="D21" s="86" t="e">
        <f>B21*C21</f>
        <v>#DIV/0!</v>
      </c>
      <c r="E21" s="140"/>
      <c r="F21" s="81" t="e">
        <f>'chantier paille'!G43</f>
        <v>#DIV/0!</v>
      </c>
      <c r="G21" s="81"/>
    </row>
    <row r="22" spans="1:7" x14ac:dyDescent="0.25">
      <c r="A22" s="3" t="s">
        <v>110</v>
      </c>
      <c r="B22" s="108"/>
      <c r="C22" s="81" t="e">
        <f>'chantier paille'!G44</f>
        <v>#DIV/0!</v>
      </c>
      <c r="D22" s="86" t="e">
        <f>B22*C22</f>
        <v>#DIV/0!</v>
      </c>
      <c r="E22" s="140"/>
      <c r="F22" s="81" t="e">
        <f>'chantier paille'!G44</f>
        <v>#DIV/0!</v>
      </c>
      <c r="G22" s="81"/>
    </row>
    <row r="23" spans="1:7" x14ac:dyDescent="0.25">
      <c r="A23" s="3" t="s">
        <v>53</v>
      </c>
      <c r="B23" s="108"/>
      <c r="C23" s="81" t="e">
        <f>'chantier paille'!G45</f>
        <v>#DIV/0!</v>
      </c>
      <c r="D23" s="86" t="e">
        <f>B23*C23</f>
        <v>#DIV/0!</v>
      </c>
      <c r="E23" s="140"/>
      <c r="F23" s="81" t="e">
        <f>'chantier paille'!G45</f>
        <v>#DIV/0!</v>
      </c>
      <c r="G23" s="81"/>
    </row>
    <row r="24" spans="1:7" x14ac:dyDescent="0.25">
      <c r="A24" s="3" t="s">
        <v>54</v>
      </c>
      <c r="B24" s="108"/>
      <c r="C24" s="81" t="e">
        <f>'chantier paille'!G46</f>
        <v>#DIV/0!</v>
      </c>
      <c r="D24" s="86" t="e">
        <f>B24*C24</f>
        <v>#DIV/0!</v>
      </c>
      <c r="E24" s="140"/>
      <c r="F24" s="81" t="e">
        <f>'chantier paille'!G46</f>
        <v>#DIV/0!</v>
      </c>
      <c r="G24" s="81"/>
    </row>
    <row r="25" spans="1:7" x14ac:dyDescent="0.25">
      <c r="A25" s="3" t="s">
        <v>227</v>
      </c>
      <c r="B25" s="67"/>
      <c r="C25" s="67"/>
      <c r="D25" s="122" t="e">
        <f>SUM(D20:D24)</f>
        <v>#DIV/0!</v>
      </c>
      <c r="E25" s="70"/>
      <c r="F25" s="67"/>
      <c r="G25" s="123">
        <f>SUM(G20:G24)</f>
        <v>0</v>
      </c>
    </row>
    <row r="26" spans="1:7" x14ac:dyDescent="0.25">
      <c r="B26" s="34"/>
      <c r="C26" s="30"/>
      <c r="D26" s="68"/>
      <c r="G26" s="29"/>
    </row>
    <row r="27" spans="1:7" x14ac:dyDescent="0.25">
      <c r="A27" s="74" t="s">
        <v>117</v>
      </c>
      <c r="B27" s="109" t="s">
        <v>120</v>
      </c>
      <c r="C27" s="82" t="s">
        <v>212</v>
      </c>
      <c r="D27" s="83" t="s">
        <v>121</v>
      </c>
      <c r="E27" s="104" t="s">
        <v>120</v>
      </c>
      <c r="F27" s="82" t="s">
        <v>212</v>
      </c>
      <c r="G27" s="109" t="s">
        <v>121</v>
      </c>
    </row>
    <row r="28" spans="1:7" x14ac:dyDescent="0.25">
      <c r="A28" s="3" t="s">
        <v>140</v>
      </c>
      <c r="B28" s="108"/>
      <c r="C28" s="81" t="e">
        <f>'chantier fumier'!F42</f>
        <v>#DIV/0!</v>
      </c>
      <c r="D28" s="86" t="e">
        <f>B28*C28</f>
        <v>#DIV/0!</v>
      </c>
      <c r="E28" s="140"/>
      <c r="F28" s="81" t="e">
        <f>'chantier fumier'!F42:G42</f>
        <v>#DIV/0!</v>
      </c>
      <c r="G28" s="81" t="e">
        <f>E28*F28</f>
        <v>#DIV/0!</v>
      </c>
    </row>
    <row r="29" spans="1:7" x14ac:dyDescent="0.25">
      <c r="A29" s="3" t="s">
        <v>141</v>
      </c>
      <c r="B29" s="108"/>
      <c r="C29" s="81" t="e">
        <f>'chantier fumier'!F43</f>
        <v>#DIV/0!</v>
      </c>
      <c r="D29" s="86" t="e">
        <f t="shared" ref="D29:D31" si="0">B29*C29</f>
        <v>#DIV/0!</v>
      </c>
      <c r="E29" s="140"/>
      <c r="F29" s="81" t="e">
        <f>'chantier fumier'!F43:G43</f>
        <v>#DIV/0!</v>
      </c>
      <c r="G29" s="81" t="e">
        <f t="shared" ref="G29:G31" si="1">E29*F29</f>
        <v>#DIV/0!</v>
      </c>
    </row>
    <row r="30" spans="1:7" x14ac:dyDescent="0.25">
      <c r="A30" s="3" t="s">
        <v>110</v>
      </c>
      <c r="B30" s="108"/>
      <c r="C30" s="81" t="e">
        <f>'chantier fumier'!F44</f>
        <v>#DIV/0!</v>
      </c>
      <c r="D30" s="86" t="e">
        <f t="shared" si="0"/>
        <v>#DIV/0!</v>
      </c>
      <c r="E30" s="140"/>
      <c r="F30" s="81" t="e">
        <f>'chantier fumier'!F44:G44</f>
        <v>#DIV/0!</v>
      </c>
      <c r="G30" s="81" t="e">
        <f t="shared" si="1"/>
        <v>#DIV/0!</v>
      </c>
    </row>
    <row r="31" spans="1:7" x14ac:dyDescent="0.25">
      <c r="A31" s="3" t="s">
        <v>111</v>
      </c>
      <c r="B31" s="108"/>
      <c r="C31" s="81" t="e">
        <f>'chantier fumier'!F45</f>
        <v>#DIV/0!</v>
      </c>
      <c r="D31" s="86" t="e">
        <f t="shared" si="0"/>
        <v>#DIV/0!</v>
      </c>
      <c r="E31" s="140"/>
      <c r="F31" s="81" t="e">
        <f>'chantier fumier'!F45:G45</f>
        <v>#DIV/0!</v>
      </c>
      <c r="G31" s="81" t="e">
        <f t="shared" si="1"/>
        <v>#DIV/0!</v>
      </c>
    </row>
    <row r="32" spans="1:7" x14ac:dyDescent="0.25">
      <c r="A32" s="3" t="s">
        <v>228</v>
      </c>
      <c r="B32" s="3"/>
      <c r="C32" s="3"/>
      <c r="D32" s="122" t="e">
        <f>SUM(D28:D31)</f>
        <v>#DIV/0!</v>
      </c>
      <c r="E32" s="69"/>
      <c r="F32" s="3"/>
      <c r="G32" s="123" t="e">
        <f>SUM(G28:G31)</f>
        <v>#DIV/0!</v>
      </c>
    </row>
    <row r="33" spans="1:7" x14ac:dyDescent="0.25">
      <c r="B33" s="34"/>
      <c r="C33" s="30"/>
      <c r="D33" s="30"/>
      <c r="E33" s="30"/>
      <c r="F33" s="30"/>
      <c r="G33" s="29"/>
    </row>
    <row r="34" spans="1:7" x14ac:dyDescent="0.25">
      <c r="B34" s="260" t="s">
        <v>258</v>
      </c>
      <c r="C34" s="200"/>
      <c r="D34" s="200"/>
      <c r="E34" s="200"/>
      <c r="F34" s="200"/>
      <c r="G34" s="261"/>
    </row>
    <row r="35" spans="1:7" x14ac:dyDescent="0.25">
      <c r="A35" s="3" t="s">
        <v>230</v>
      </c>
      <c r="B35" s="249" t="e">
        <f>((B36*0.22*B38*0.7*'chantier paille'!C36)/B37)*B13</f>
        <v>#DIV/0!</v>
      </c>
      <c r="C35" s="250"/>
      <c r="D35" s="251"/>
      <c r="G35" s="29"/>
    </row>
    <row r="36" spans="1:7" x14ac:dyDescent="0.25">
      <c r="A36" s="3" t="s">
        <v>123</v>
      </c>
      <c r="B36" s="231"/>
      <c r="C36" s="232"/>
      <c r="D36" s="233"/>
      <c r="G36" s="29"/>
    </row>
    <row r="37" spans="1:7" x14ac:dyDescent="0.25">
      <c r="A37" s="3" t="s">
        <v>234</v>
      </c>
      <c r="B37" s="231"/>
      <c r="C37" s="241"/>
      <c r="D37" s="242"/>
      <c r="G37" s="29"/>
    </row>
    <row r="38" spans="1:7" x14ac:dyDescent="0.25">
      <c r="A38" s="3" t="s">
        <v>254</v>
      </c>
      <c r="B38" s="236">
        <v>9</v>
      </c>
      <c r="C38" s="237"/>
      <c r="D38" s="238"/>
      <c r="G38" s="29"/>
    </row>
    <row r="39" spans="1:7" x14ac:dyDescent="0.25">
      <c r="A39" s="74" t="s">
        <v>231</v>
      </c>
      <c r="B39" s="252" t="e">
        <f>B13*B41*B40</f>
        <v>#DIV/0!</v>
      </c>
      <c r="C39" s="253"/>
      <c r="D39" s="254"/>
      <c r="G39" s="29"/>
    </row>
    <row r="40" spans="1:7" x14ac:dyDescent="0.25">
      <c r="A40" s="3" t="s">
        <v>232</v>
      </c>
      <c r="B40" s="231"/>
      <c r="C40" s="234"/>
      <c r="D40" s="235"/>
      <c r="G40" s="29"/>
    </row>
    <row r="41" spans="1:7" x14ac:dyDescent="0.25">
      <c r="A41" s="3" t="s">
        <v>125</v>
      </c>
      <c r="B41" s="91">
        <v>7.6</v>
      </c>
      <c r="C41" s="3" t="s">
        <v>124</v>
      </c>
      <c r="D41" s="89"/>
      <c r="G41" s="29"/>
    </row>
    <row r="42" spans="1:7" x14ac:dyDescent="0.25">
      <c r="A42" s="3" t="s">
        <v>229</v>
      </c>
      <c r="B42" s="255" t="e">
        <f>B39+B35</f>
        <v>#DIV/0!</v>
      </c>
      <c r="C42" s="255"/>
      <c r="D42" s="256"/>
      <c r="G42" s="29"/>
    </row>
    <row r="43" spans="1:7" x14ac:dyDescent="0.25">
      <c r="B43" s="34"/>
      <c r="C43" s="30"/>
      <c r="D43" s="68"/>
      <c r="G43" s="29"/>
    </row>
    <row r="44" spans="1:7" x14ac:dyDescent="0.25">
      <c r="A44" t="s">
        <v>225</v>
      </c>
      <c r="B44" s="221" t="e">
        <f>B16+D25+D32+B42</f>
        <v>#DIV/0!</v>
      </c>
      <c r="C44" s="222"/>
      <c r="D44" s="223"/>
      <c r="E44" s="257" t="e">
        <f>E16+G25+G32</f>
        <v>#DIV/0!</v>
      </c>
      <c r="F44" s="222"/>
      <c r="G44" s="258"/>
    </row>
    <row r="45" spans="1:7" x14ac:dyDescent="0.25">
      <c r="B45" s="94" t="s">
        <v>233</v>
      </c>
      <c r="C45" s="246" t="str">
        <f>C8</f>
        <v>Dupond</v>
      </c>
      <c r="D45" s="248"/>
      <c r="E45" s="96" t="s">
        <v>233</v>
      </c>
      <c r="F45" s="246" t="str">
        <f>F8</f>
        <v>Durand</v>
      </c>
      <c r="G45" s="247"/>
    </row>
    <row r="46" spans="1:7" x14ac:dyDescent="0.25">
      <c r="A46" s="1" t="s">
        <v>115</v>
      </c>
      <c r="B46" s="124" t="s">
        <v>213</v>
      </c>
      <c r="C46" s="125" t="e">
        <f>IF(B44&lt;E44,E44-B44,0)</f>
        <v>#DIV/0!</v>
      </c>
      <c r="D46" s="126" t="s">
        <v>251</v>
      </c>
      <c r="E46" s="127" t="s">
        <v>213</v>
      </c>
      <c r="F46" s="125" t="e">
        <f>IF(E44&lt;B44,B44-E44,0)</f>
        <v>#DIV/0!</v>
      </c>
      <c r="G46" s="117" t="s">
        <v>253</v>
      </c>
    </row>
    <row r="47" spans="1:7" x14ac:dyDescent="0.25">
      <c r="B47" s="95" t="s">
        <v>252</v>
      </c>
      <c r="C47" s="239" t="str">
        <f>F8</f>
        <v>Durand</v>
      </c>
      <c r="D47" s="240"/>
      <c r="E47" s="95" t="s">
        <v>36</v>
      </c>
      <c r="F47" s="239" t="str">
        <f>C8</f>
        <v>Dupond</v>
      </c>
      <c r="G47" s="240"/>
    </row>
    <row r="48" spans="1:7" x14ac:dyDescent="0.25">
      <c r="A48" s="33" t="s">
        <v>235</v>
      </c>
      <c r="B48" s="30"/>
      <c r="C48" s="30"/>
    </row>
    <row r="49" spans="1:1" x14ac:dyDescent="0.25">
      <c r="A49" s="33" t="s">
        <v>118</v>
      </c>
    </row>
    <row r="50" spans="1:1" x14ac:dyDescent="0.25">
      <c r="A50" s="33" t="s">
        <v>274</v>
      </c>
    </row>
  </sheetData>
  <sheetProtection password="D030" sheet="1" objects="1" scenarios="1"/>
  <mergeCells count="34">
    <mergeCell ref="A1:G1"/>
    <mergeCell ref="B34:G34"/>
    <mergeCell ref="C8:D8"/>
    <mergeCell ref="F8:G8"/>
    <mergeCell ref="B18:G18"/>
    <mergeCell ref="B12:D12"/>
    <mergeCell ref="E12:G12"/>
    <mergeCell ref="E9:G9"/>
    <mergeCell ref="B9:D9"/>
    <mergeCell ref="B10:G10"/>
    <mergeCell ref="C47:D47"/>
    <mergeCell ref="F47:G47"/>
    <mergeCell ref="B37:D37"/>
    <mergeCell ref="B11:D11"/>
    <mergeCell ref="E11:G11"/>
    <mergeCell ref="E14:G14"/>
    <mergeCell ref="B15:D15"/>
    <mergeCell ref="E15:G15"/>
    <mergeCell ref="B16:D16"/>
    <mergeCell ref="E16:G16"/>
    <mergeCell ref="F45:G45"/>
    <mergeCell ref="C45:D45"/>
    <mergeCell ref="B35:D35"/>
    <mergeCell ref="B39:D39"/>
    <mergeCell ref="B42:D42"/>
    <mergeCell ref="E44:G44"/>
    <mergeCell ref="B44:D44"/>
    <mergeCell ref="C13:G13"/>
    <mergeCell ref="A3:G3"/>
    <mergeCell ref="A4:G4"/>
    <mergeCell ref="B14:D14"/>
    <mergeCell ref="B36:D36"/>
    <mergeCell ref="B40:D40"/>
    <mergeCell ref="B38:D38"/>
  </mergeCells>
  <pageMargins left="0.25" right="0.25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I45"/>
  <sheetViews>
    <sheetView workbookViewId="0">
      <selection activeCell="C12" sqref="C12"/>
    </sheetView>
  </sheetViews>
  <sheetFormatPr baseColWidth="10" defaultRowHeight="15" x14ac:dyDescent="0.25"/>
  <cols>
    <col min="1" max="1" width="35.42578125" customWidth="1"/>
    <col min="2" max="5" width="11.42578125" style="112"/>
    <col min="6" max="6" width="14.85546875" style="112" customWidth="1"/>
    <col min="7" max="7" width="12.85546875" style="112" customWidth="1"/>
    <col min="8" max="8" width="14" style="112" customWidth="1"/>
    <col min="9" max="9" width="12.28515625" customWidth="1"/>
  </cols>
  <sheetData>
    <row r="1" spans="1:9" ht="18.75" x14ac:dyDescent="0.3">
      <c r="C1" s="2" t="s">
        <v>73</v>
      </c>
    </row>
    <row r="4" spans="1:9" x14ac:dyDescent="0.25">
      <c r="A4" s="1" t="s">
        <v>107</v>
      </c>
      <c r="B4" s="199" t="s">
        <v>105</v>
      </c>
      <c r="C4" s="199"/>
      <c r="D4" s="199"/>
      <c r="E4" s="199"/>
      <c r="F4" s="199" t="s">
        <v>104</v>
      </c>
      <c r="G4" s="199"/>
      <c r="H4" s="199"/>
      <c r="I4" s="276"/>
    </row>
    <row r="5" spans="1:9" x14ac:dyDescent="0.25">
      <c r="B5" s="112" t="s">
        <v>153</v>
      </c>
      <c r="C5" s="112" t="s">
        <v>154</v>
      </c>
      <c r="D5" s="112" t="s">
        <v>155</v>
      </c>
      <c r="E5" s="112" t="s">
        <v>102</v>
      </c>
      <c r="F5" s="112" t="s">
        <v>103</v>
      </c>
      <c r="G5" s="112" t="s">
        <v>75</v>
      </c>
      <c r="H5" s="112" t="s">
        <v>101</v>
      </c>
      <c r="I5" s="112" t="s">
        <v>284</v>
      </c>
    </row>
    <row r="6" spans="1:9" x14ac:dyDescent="0.25">
      <c r="A6" t="s">
        <v>283</v>
      </c>
      <c r="B6" s="141">
        <v>3.05</v>
      </c>
      <c r="C6" s="141">
        <v>2.41</v>
      </c>
      <c r="D6" s="141">
        <v>1.85</v>
      </c>
      <c r="E6" s="141">
        <v>1.36</v>
      </c>
      <c r="F6" s="141">
        <v>3.46</v>
      </c>
      <c r="G6" s="141">
        <v>2.59</v>
      </c>
      <c r="H6" s="141">
        <v>2.02</v>
      </c>
      <c r="I6" s="141">
        <v>1.54</v>
      </c>
    </row>
    <row r="7" spans="1:9" x14ac:dyDescent="0.25">
      <c r="A7" t="s">
        <v>287</v>
      </c>
      <c r="B7" s="112">
        <v>400</v>
      </c>
      <c r="C7" s="112">
        <v>300</v>
      </c>
      <c r="D7" s="112" t="s">
        <v>152</v>
      </c>
      <c r="E7" s="112">
        <v>150</v>
      </c>
      <c r="F7" s="143"/>
      <c r="G7" s="112" t="s">
        <v>108</v>
      </c>
      <c r="H7" s="112" t="s">
        <v>151</v>
      </c>
      <c r="I7" s="112" t="s">
        <v>178</v>
      </c>
    </row>
    <row r="8" spans="1:9" x14ac:dyDescent="0.25">
      <c r="A8" t="s">
        <v>285</v>
      </c>
      <c r="B8" s="112">
        <v>130</v>
      </c>
      <c r="C8" s="112">
        <v>130</v>
      </c>
      <c r="D8" s="112">
        <v>120</v>
      </c>
      <c r="E8" s="112">
        <v>110</v>
      </c>
      <c r="F8" s="143"/>
      <c r="G8" s="112">
        <v>160</v>
      </c>
      <c r="H8" s="112">
        <v>160</v>
      </c>
      <c r="I8" s="144">
        <v>150</v>
      </c>
    </row>
    <row r="9" spans="1:9" x14ac:dyDescent="0.25">
      <c r="A9" t="s">
        <v>286</v>
      </c>
      <c r="B9" s="112" t="s">
        <v>96</v>
      </c>
      <c r="C9" s="112" t="s">
        <v>151</v>
      </c>
      <c r="D9" s="112" t="s">
        <v>289</v>
      </c>
      <c r="E9" s="112">
        <v>150</v>
      </c>
      <c r="F9" s="112">
        <v>600</v>
      </c>
      <c r="G9" s="112" t="s">
        <v>106</v>
      </c>
      <c r="H9" s="112" t="s">
        <v>12</v>
      </c>
      <c r="I9" s="143"/>
    </row>
    <row r="10" spans="1:9" x14ac:dyDescent="0.25">
      <c r="A10" t="s">
        <v>285</v>
      </c>
      <c r="B10" s="112">
        <v>140</v>
      </c>
      <c r="C10" s="112">
        <v>140</v>
      </c>
      <c r="D10" s="112">
        <v>130</v>
      </c>
      <c r="E10" s="112">
        <v>110</v>
      </c>
      <c r="F10" s="112">
        <v>170</v>
      </c>
      <c r="G10" s="112" t="s">
        <v>288</v>
      </c>
      <c r="I10" s="143"/>
    </row>
    <row r="12" spans="1:9" x14ac:dyDescent="0.25">
      <c r="A12" s="1" t="s">
        <v>150</v>
      </c>
      <c r="B12" s="112" t="s">
        <v>276</v>
      </c>
      <c r="C12" s="112" t="s">
        <v>277</v>
      </c>
      <c r="D12" s="112" t="s">
        <v>278</v>
      </c>
      <c r="E12" s="112" t="s">
        <v>278</v>
      </c>
      <c r="F12" s="112" t="s">
        <v>12</v>
      </c>
      <c r="G12" s="112">
        <v>170</v>
      </c>
      <c r="H12" s="112">
        <v>150</v>
      </c>
      <c r="I12" s="112" t="s">
        <v>12</v>
      </c>
    </row>
    <row r="14" spans="1:9" x14ac:dyDescent="0.25">
      <c r="A14" s="1" t="s">
        <v>74</v>
      </c>
      <c r="I14" s="112"/>
    </row>
    <row r="15" spans="1:9" x14ac:dyDescent="0.25">
      <c r="A15" t="s">
        <v>281</v>
      </c>
      <c r="B15" s="112" t="s">
        <v>12</v>
      </c>
      <c r="C15" s="112" t="s">
        <v>12</v>
      </c>
      <c r="D15" s="112" t="s">
        <v>12</v>
      </c>
      <c r="E15" s="112" t="s">
        <v>12</v>
      </c>
      <c r="F15" s="112" t="s">
        <v>12</v>
      </c>
      <c r="G15" s="112">
        <v>40</v>
      </c>
      <c r="H15" s="112" t="s">
        <v>12</v>
      </c>
      <c r="I15" s="112" t="s">
        <v>12</v>
      </c>
    </row>
    <row r="16" spans="1:9" x14ac:dyDescent="0.25">
      <c r="A16" s="31" t="s">
        <v>245</v>
      </c>
      <c r="B16" s="112" t="s">
        <v>12</v>
      </c>
      <c r="C16" s="112" t="s">
        <v>12</v>
      </c>
      <c r="D16" s="112" t="s">
        <v>12</v>
      </c>
      <c r="E16" s="112" t="s">
        <v>12</v>
      </c>
      <c r="F16" s="112" t="s">
        <v>12</v>
      </c>
      <c r="G16" s="112" t="s">
        <v>12</v>
      </c>
      <c r="H16" s="112">
        <v>36</v>
      </c>
      <c r="I16" s="112" t="s">
        <v>12</v>
      </c>
    </row>
    <row r="17" spans="1:9" x14ac:dyDescent="0.25">
      <c r="A17" s="33" t="s">
        <v>282</v>
      </c>
    </row>
    <row r="19" spans="1:9" x14ac:dyDescent="0.25">
      <c r="A19" s="1" t="s">
        <v>58</v>
      </c>
      <c r="B19" s="112" t="s">
        <v>98</v>
      </c>
      <c r="C19" s="112" t="s">
        <v>100</v>
      </c>
    </row>
    <row r="20" spans="1:9" x14ac:dyDescent="0.25">
      <c r="B20" s="112" t="s">
        <v>97</v>
      </c>
      <c r="C20" s="112" t="s">
        <v>280</v>
      </c>
    </row>
    <row r="21" spans="1:9" x14ac:dyDescent="0.25">
      <c r="B21" s="112" t="s">
        <v>99</v>
      </c>
      <c r="C21" s="112" t="s">
        <v>279</v>
      </c>
    </row>
    <row r="22" spans="1:9" x14ac:dyDescent="0.25">
      <c r="F22" s="105"/>
      <c r="H22" s="105"/>
      <c r="I22" s="1" t="s">
        <v>179</v>
      </c>
    </row>
    <row r="23" spans="1:9" x14ac:dyDescent="0.25">
      <c r="A23" s="1" t="s">
        <v>57</v>
      </c>
      <c r="B23" s="78" t="s">
        <v>206</v>
      </c>
      <c r="I23" t="s">
        <v>207</v>
      </c>
    </row>
    <row r="24" spans="1:9" x14ac:dyDescent="0.25">
      <c r="A24" s="1" t="s">
        <v>175</v>
      </c>
      <c r="B24" s="78"/>
    </row>
    <row r="25" spans="1:9" x14ac:dyDescent="0.25">
      <c r="A25" t="s">
        <v>157</v>
      </c>
      <c r="B25" s="78" t="s">
        <v>205</v>
      </c>
      <c r="I25" t="s">
        <v>177</v>
      </c>
    </row>
    <row r="26" spans="1:9" x14ac:dyDescent="0.25">
      <c r="A26" t="s">
        <v>158</v>
      </c>
      <c r="B26" s="112" t="s">
        <v>60</v>
      </c>
      <c r="I26" t="s">
        <v>208</v>
      </c>
    </row>
    <row r="27" spans="1:9" x14ac:dyDescent="0.25">
      <c r="A27" s="1" t="s">
        <v>176</v>
      </c>
      <c r="B27" s="78" t="s">
        <v>174</v>
      </c>
      <c r="I27" t="s">
        <v>177</v>
      </c>
    </row>
    <row r="29" spans="1:9" ht="18.75" x14ac:dyDescent="0.3">
      <c r="A29" s="2" t="s">
        <v>161</v>
      </c>
    </row>
    <row r="30" spans="1:9" x14ac:dyDescent="0.25">
      <c r="A30" t="s">
        <v>162</v>
      </c>
    </row>
    <row r="31" spans="1:9" x14ac:dyDescent="0.25">
      <c r="A31" t="s">
        <v>163</v>
      </c>
      <c r="B31" s="112" t="s">
        <v>164</v>
      </c>
    </row>
    <row r="32" spans="1:9" x14ac:dyDescent="0.25">
      <c r="A32" t="s">
        <v>165</v>
      </c>
      <c r="B32" s="112" t="s">
        <v>166</v>
      </c>
    </row>
    <row r="33" spans="1:2" x14ac:dyDescent="0.25">
      <c r="A33" t="s">
        <v>167</v>
      </c>
    </row>
    <row r="34" spans="1:2" x14ac:dyDescent="0.25">
      <c r="A34" t="s">
        <v>168</v>
      </c>
      <c r="B34" s="112" t="s">
        <v>170</v>
      </c>
    </row>
    <row r="36" spans="1:2" x14ac:dyDescent="0.25">
      <c r="A36" t="s">
        <v>246</v>
      </c>
    </row>
    <row r="37" spans="1:2" x14ac:dyDescent="0.25">
      <c r="A37" t="s">
        <v>163</v>
      </c>
      <c r="B37" s="112" t="s">
        <v>169</v>
      </c>
    </row>
    <row r="38" spans="1:2" x14ac:dyDescent="0.25">
      <c r="A38" t="s">
        <v>168</v>
      </c>
      <c r="B38" s="112" t="s">
        <v>170</v>
      </c>
    </row>
    <row r="39" spans="1:2" x14ac:dyDescent="0.25">
      <c r="A39" t="s">
        <v>171</v>
      </c>
      <c r="B39" s="112" t="s">
        <v>172</v>
      </c>
    </row>
    <row r="41" spans="1:2" x14ac:dyDescent="0.25">
      <c r="A41" s="1" t="s">
        <v>173</v>
      </c>
    </row>
    <row r="42" spans="1:2" x14ac:dyDescent="0.25">
      <c r="A42" t="s">
        <v>196</v>
      </c>
    </row>
    <row r="43" spans="1:2" x14ac:dyDescent="0.25">
      <c r="A43" t="s">
        <v>247</v>
      </c>
    </row>
    <row r="44" spans="1:2" x14ac:dyDescent="0.25">
      <c r="A44" t="s">
        <v>248</v>
      </c>
    </row>
    <row r="45" spans="1:2" x14ac:dyDescent="0.25">
      <c r="A45" t="s">
        <v>7</v>
      </c>
    </row>
  </sheetData>
  <sheetProtection password="D030" sheet="1" objects="1" scenarios="1"/>
  <mergeCells count="2">
    <mergeCell ref="B4:E4"/>
    <mergeCell ref="F4:I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F43"/>
  <sheetViews>
    <sheetView topLeftCell="A10" workbookViewId="0">
      <selection activeCell="A3" sqref="A3"/>
    </sheetView>
  </sheetViews>
  <sheetFormatPr baseColWidth="10" defaultRowHeight="15" x14ac:dyDescent="0.25"/>
  <cols>
    <col min="1" max="1" width="50" customWidth="1"/>
  </cols>
  <sheetData>
    <row r="1" spans="1:6" ht="18.75" x14ac:dyDescent="0.3">
      <c r="C1" s="2" t="s">
        <v>1</v>
      </c>
    </row>
    <row r="2" spans="1:6" x14ac:dyDescent="0.25">
      <c r="D2" t="s">
        <v>216</v>
      </c>
    </row>
    <row r="3" spans="1:6" x14ac:dyDescent="0.25">
      <c r="B3" s="120" t="s">
        <v>3</v>
      </c>
      <c r="C3" s="120" t="s">
        <v>4</v>
      </c>
      <c r="D3" s="120" t="s">
        <v>5</v>
      </c>
      <c r="E3" s="120" t="s">
        <v>6</v>
      </c>
    </row>
    <row r="5" spans="1:6" x14ac:dyDescent="0.25">
      <c r="A5" t="s">
        <v>308</v>
      </c>
      <c r="B5" s="112">
        <v>5.5</v>
      </c>
      <c r="C5" s="112">
        <v>2.6</v>
      </c>
      <c r="D5" s="112">
        <v>7.2</v>
      </c>
      <c r="E5" s="112">
        <v>1.9</v>
      </c>
    </row>
    <row r="6" spans="1:6" x14ac:dyDescent="0.25">
      <c r="A6" t="s">
        <v>323</v>
      </c>
      <c r="B6" s="145">
        <v>5.8</v>
      </c>
      <c r="C6" s="145"/>
      <c r="D6" s="145"/>
      <c r="E6" s="145"/>
    </row>
    <row r="7" spans="1:6" x14ac:dyDescent="0.25">
      <c r="A7" t="s">
        <v>324</v>
      </c>
      <c r="B7" s="145">
        <v>5.3</v>
      </c>
      <c r="C7" s="145"/>
      <c r="D7" s="145"/>
      <c r="E7" s="145"/>
    </row>
    <row r="8" spans="1:6" x14ac:dyDescent="0.25">
      <c r="A8" t="s">
        <v>309</v>
      </c>
      <c r="B8" s="112" t="s">
        <v>180</v>
      </c>
      <c r="C8" s="112" t="s">
        <v>181</v>
      </c>
      <c r="D8" s="112" t="s">
        <v>182</v>
      </c>
      <c r="E8" s="112" t="s">
        <v>12</v>
      </c>
    </row>
    <row r="9" spans="1:6" x14ac:dyDescent="0.25">
      <c r="A9" t="s">
        <v>310</v>
      </c>
      <c r="B9" s="112" t="s">
        <v>183</v>
      </c>
      <c r="C9" s="112" t="s">
        <v>184</v>
      </c>
      <c r="D9" s="112" t="s">
        <v>185</v>
      </c>
      <c r="E9" s="112" t="s">
        <v>12</v>
      </c>
    </row>
    <row r="10" spans="1:6" x14ac:dyDescent="0.25">
      <c r="A10" t="s">
        <v>322</v>
      </c>
      <c r="B10" s="112">
        <v>6.7</v>
      </c>
      <c r="C10" s="112">
        <v>4</v>
      </c>
      <c r="D10" s="112">
        <v>12</v>
      </c>
      <c r="E10" s="112" t="s">
        <v>296</v>
      </c>
    </row>
    <row r="11" spans="1:6" x14ac:dyDescent="0.25">
      <c r="A11" t="s">
        <v>311</v>
      </c>
      <c r="B11" s="112">
        <v>8.1999999999999993</v>
      </c>
      <c r="C11" s="112">
        <v>3.5</v>
      </c>
      <c r="D11" s="112">
        <v>9</v>
      </c>
      <c r="E11" s="112" t="s">
        <v>12</v>
      </c>
    </row>
    <row r="12" spans="1:6" x14ac:dyDescent="0.25">
      <c r="A12" t="s">
        <v>312</v>
      </c>
      <c r="B12" s="112">
        <v>8</v>
      </c>
      <c r="C12" s="112" t="s">
        <v>297</v>
      </c>
      <c r="D12" s="112" t="s">
        <v>298</v>
      </c>
      <c r="E12" s="112" t="s">
        <v>12</v>
      </c>
      <c r="F12" t="s">
        <v>299</v>
      </c>
    </row>
    <row r="13" spans="1:6" x14ac:dyDescent="0.25">
      <c r="A13" t="s">
        <v>313</v>
      </c>
      <c r="B13" s="112">
        <v>25</v>
      </c>
      <c r="C13" s="112">
        <v>25</v>
      </c>
      <c r="D13" s="112">
        <v>20</v>
      </c>
      <c r="E13" s="112">
        <v>3.7</v>
      </c>
      <c r="F13" t="s">
        <v>300</v>
      </c>
    </row>
    <row r="14" spans="1:6" x14ac:dyDescent="0.25">
      <c r="A14" t="s">
        <v>314</v>
      </c>
      <c r="B14" s="112" t="s">
        <v>186</v>
      </c>
      <c r="C14" s="112" t="s">
        <v>187</v>
      </c>
      <c r="D14" s="112" t="s">
        <v>188</v>
      </c>
      <c r="E14" s="112" t="s">
        <v>12</v>
      </c>
      <c r="F14" s="112" t="s">
        <v>199</v>
      </c>
    </row>
    <row r="15" spans="1:6" x14ac:dyDescent="0.25">
      <c r="A15" t="s">
        <v>315</v>
      </c>
      <c r="B15" s="112" t="s">
        <v>188</v>
      </c>
      <c r="C15" s="112" t="s">
        <v>189</v>
      </c>
      <c r="D15" s="112" t="s">
        <v>190</v>
      </c>
      <c r="E15" s="112">
        <v>4.7</v>
      </c>
      <c r="F15" s="112" t="s">
        <v>199</v>
      </c>
    </row>
    <row r="16" spans="1:6" x14ac:dyDescent="0.25">
      <c r="A16" t="s">
        <v>316</v>
      </c>
      <c r="B16" s="112">
        <v>20</v>
      </c>
      <c r="C16" s="112">
        <v>18</v>
      </c>
      <c r="D16" s="112">
        <v>15</v>
      </c>
      <c r="E16" s="112" t="s">
        <v>12</v>
      </c>
      <c r="F16" s="112" t="s">
        <v>200</v>
      </c>
    </row>
    <row r="17" spans="1:6" x14ac:dyDescent="0.25">
      <c r="A17" t="s">
        <v>202</v>
      </c>
      <c r="B17" s="112"/>
      <c r="C17" s="112"/>
      <c r="D17" s="112"/>
      <c r="E17" s="112"/>
      <c r="F17" s="112"/>
    </row>
    <row r="18" spans="1:6" x14ac:dyDescent="0.25">
      <c r="A18" t="s">
        <v>201</v>
      </c>
      <c r="B18" s="112">
        <v>18</v>
      </c>
      <c r="C18" s="112">
        <v>17</v>
      </c>
      <c r="D18" s="112">
        <v>15</v>
      </c>
      <c r="E18" s="112" t="s">
        <v>12</v>
      </c>
      <c r="F18" s="112"/>
    </row>
    <row r="19" spans="1:6" x14ac:dyDescent="0.25">
      <c r="A19" t="s">
        <v>306</v>
      </c>
      <c r="B19" s="112">
        <v>15</v>
      </c>
      <c r="C19" s="112">
        <v>17</v>
      </c>
      <c r="D19" s="112">
        <v>14</v>
      </c>
      <c r="E19" s="112" t="s">
        <v>12</v>
      </c>
      <c r="F19" s="112"/>
    </row>
    <row r="20" spans="1:6" x14ac:dyDescent="0.25">
      <c r="A20" t="s">
        <v>307</v>
      </c>
      <c r="B20" s="112">
        <v>15</v>
      </c>
      <c r="C20" s="112">
        <v>16</v>
      </c>
      <c r="D20" s="112">
        <v>12</v>
      </c>
      <c r="E20" s="112" t="s">
        <v>12</v>
      </c>
      <c r="F20" s="112"/>
    </row>
    <row r="21" spans="1:6" x14ac:dyDescent="0.25">
      <c r="A21" t="s">
        <v>301</v>
      </c>
      <c r="B21" s="112"/>
      <c r="C21" s="112"/>
      <c r="D21" s="112"/>
      <c r="E21" s="112">
        <v>4.7</v>
      </c>
      <c r="F21" s="112" t="s">
        <v>204</v>
      </c>
    </row>
    <row r="22" spans="1:6" x14ac:dyDescent="0.25">
      <c r="A22" t="s">
        <v>203</v>
      </c>
      <c r="B22" s="112">
        <v>29</v>
      </c>
      <c r="C22" s="112">
        <v>25</v>
      </c>
      <c r="D22" s="112">
        <v>20</v>
      </c>
      <c r="E22" s="112"/>
      <c r="F22" s="112" t="s">
        <v>204</v>
      </c>
    </row>
    <row r="23" spans="1:6" x14ac:dyDescent="0.25">
      <c r="A23" t="s">
        <v>302</v>
      </c>
      <c r="B23" s="112">
        <v>26</v>
      </c>
      <c r="C23" s="112">
        <v>24</v>
      </c>
      <c r="D23" s="112">
        <v>19</v>
      </c>
      <c r="E23" s="112"/>
      <c r="F23" s="112" t="s">
        <v>204</v>
      </c>
    </row>
    <row r="24" spans="1:6" x14ac:dyDescent="0.25">
      <c r="A24" t="s">
        <v>303</v>
      </c>
      <c r="B24" s="112">
        <v>22</v>
      </c>
      <c r="C24" s="112">
        <v>23</v>
      </c>
      <c r="D24" s="112">
        <v>18</v>
      </c>
      <c r="E24" s="112"/>
      <c r="F24" s="112" t="s">
        <v>204</v>
      </c>
    </row>
    <row r="25" spans="1:6" x14ac:dyDescent="0.25">
      <c r="A25" t="s">
        <v>304</v>
      </c>
      <c r="B25" s="112">
        <v>22</v>
      </c>
      <c r="C25" s="112">
        <v>22</v>
      </c>
      <c r="D25" s="112">
        <v>15</v>
      </c>
      <c r="E25" s="112"/>
      <c r="F25" s="112"/>
    </row>
    <row r="26" spans="1:6" x14ac:dyDescent="0.25">
      <c r="A26" t="s">
        <v>305</v>
      </c>
      <c r="B26" s="112"/>
      <c r="C26" s="112"/>
      <c r="D26" s="112"/>
      <c r="E26" s="112">
        <v>3.9</v>
      </c>
      <c r="F26" s="112"/>
    </row>
    <row r="27" spans="1:6" x14ac:dyDescent="0.25">
      <c r="A27" t="s">
        <v>203</v>
      </c>
      <c r="B27" s="112">
        <v>27</v>
      </c>
      <c r="C27" s="112">
        <v>27</v>
      </c>
      <c r="D27" s="112">
        <v>20</v>
      </c>
      <c r="E27" s="112"/>
      <c r="F27" s="112" t="s">
        <v>204</v>
      </c>
    </row>
    <row r="28" spans="1:6" x14ac:dyDescent="0.25">
      <c r="A28" t="s">
        <v>302</v>
      </c>
      <c r="B28" s="112">
        <v>25</v>
      </c>
      <c r="C28" s="112">
        <v>26</v>
      </c>
      <c r="D28" s="112">
        <v>19</v>
      </c>
      <c r="E28" s="112"/>
      <c r="F28" s="112" t="s">
        <v>204</v>
      </c>
    </row>
    <row r="29" spans="1:6" x14ac:dyDescent="0.25">
      <c r="A29" t="s">
        <v>317</v>
      </c>
      <c r="B29" s="112">
        <v>21</v>
      </c>
      <c r="C29" s="112">
        <v>25</v>
      </c>
      <c r="D29" s="112">
        <v>18</v>
      </c>
      <c r="E29" s="112"/>
      <c r="F29" s="112" t="s">
        <v>204</v>
      </c>
    </row>
    <row r="30" spans="1:6" x14ac:dyDescent="0.25">
      <c r="A30" t="s">
        <v>304</v>
      </c>
      <c r="B30" s="112">
        <v>21</v>
      </c>
      <c r="C30" s="112">
        <v>23</v>
      </c>
      <c r="D30" s="112">
        <v>15</v>
      </c>
      <c r="E30" s="112"/>
      <c r="F30" s="112" t="s">
        <v>200</v>
      </c>
    </row>
    <row r="31" spans="1:6" x14ac:dyDescent="0.25">
      <c r="A31" t="s">
        <v>318</v>
      </c>
      <c r="B31" s="112">
        <v>40</v>
      </c>
      <c r="C31" s="112">
        <v>40</v>
      </c>
      <c r="D31" s="112">
        <v>24</v>
      </c>
      <c r="E31" s="112"/>
    </row>
    <row r="32" spans="1:6" x14ac:dyDescent="0.25">
      <c r="A32" t="s">
        <v>319</v>
      </c>
      <c r="B32" s="112">
        <v>24</v>
      </c>
      <c r="C32" s="112">
        <v>20</v>
      </c>
      <c r="D32" s="112">
        <v>12</v>
      </c>
      <c r="E32" s="112"/>
    </row>
    <row r="33" spans="1:5" x14ac:dyDescent="0.25">
      <c r="A33" t="s">
        <v>325</v>
      </c>
      <c r="B33" s="112">
        <v>25</v>
      </c>
      <c r="C33" s="112"/>
      <c r="D33" s="112"/>
      <c r="E33" s="112"/>
    </row>
    <row r="34" spans="1:5" x14ac:dyDescent="0.25">
      <c r="A34" s="1" t="s">
        <v>194</v>
      </c>
      <c r="B34" s="112"/>
      <c r="C34" s="112"/>
      <c r="D34" s="112"/>
      <c r="E34" s="112"/>
    </row>
    <row r="35" spans="1:5" x14ac:dyDescent="0.25">
      <c r="A35" t="s">
        <v>191</v>
      </c>
      <c r="B35" s="112" t="s">
        <v>320</v>
      </c>
      <c r="C35" s="112">
        <v>5</v>
      </c>
      <c r="D35" s="112">
        <v>14</v>
      </c>
      <c r="E35" s="112" t="s">
        <v>321</v>
      </c>
    </row>
    <row r="36" spans="1:5" x14ac:dyDescent="0.25">
      <c r="A36" t="s">
        <v>192</v>
      </c>
      <c r="B36" s="112">
        <v>6.7</v>
      </c>
      <c r="C36" s="112">
        <v>11</v>
      </c>
      <c r="D36" s="112">
        <v>15</v>
      </c>
      <c r="E36" s="112"/>
    </row>
    <row r="37" spans="1:5" x14ac:dyDescent="0.25">
      <c r="A37" t="s">
        <v>193</v>
      </c>
      <c r="B37" s="112">
        <v>23</v>
      </c>
      <c r="C37" s="112">
        <v>28</v>
      </c>
      <c r="D37" s="112">
        <v>25</v>
      </c>
      <c r="E37" s="112">
        <v>15.6</v>
      </c>
    </row>
    <row r="38" spans="1:5" x14ac:dyDescent="0.25">
      <c r="B38" s="112"/>
      <c r="C38" s="112"/>
      <c r="D38" s="112"/>
      <c r="E38" s="112"/>
    </row>
    <row r="39" spans="1:5" x14ac:dyDescent="0.25">
      <c r="A39" s="1" t="s">
        <v>217</v>
      </c>
      <c r="B39" s="112"/>
      <c r="C39" s="112"/>
      <c r="D39" s="112"/>
      <c r="E39" s="112"/>
    </row>
    <row r="40" spans="1:5" x14ac:dyDescent="0.25">
      <c r="A40" t="s">
        <v>8</v>
      </c>
      <c r="B40" s="112">
        <v>5.7</v>
      </c>
      <c r="C40" s="112">
        <v>1.7</v>
      </c>
      <c r="D40" s="112">
        <v>12.3</v>
      </c>
      <c r="E40" s="112">
        <v>0.85</v>
      </c>
    </row>
    <row r="41" spans="1:5" x14ac:dyDescent="0.25">
      <c r="A41" t="s">
        <v>9</v>
      </c>
      <c r="B41" s="112">
        <v>6.5</v>
      </c>
      <c r="C41" s="112">
        <v>1</v>
      </c>
      <c r="D41" s="112">
        <v>12.9</v>
      </c>
      <c r="E41" s="112">
        <v>0.75</v>
      </c>
    </row>
    <row r="42" spans="1:5" x14ac:dyDescent="0.25">
      <c r="A42" t="s">
        <v>13</v>
      </c>
      <c r="B42" s="146">
        <v>13.8</v>
      </c>
      <c r="C42" s="146">
        <v>1.7</v>
      </c>
      <c r="D42" s="146">
        <v>14.5</v>
      </c>
      <c r="E42" s="146">
        <v>0.75</v>
      </c>
    </row>
    <row r="43" spans="1:5" x14ac:dyDescent="0.25">
      <c r="A43" t="s">
        <v>326</v>
      </c>
      <c r="B43" s="145">
        <v>5.7</v>
      </c>
      <c r="C43" s="146">
        <v>3</v>
      </c>
      <c r="D43" s="146">
        <v>12</v>
      </c>
      <c r="E43" s="146">
        <v>1</v>
      </c>
    </row>
  </sheetData>
  <sheetProtection password="D030" sheet="1" objects="1" scenarios="1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N62"/>
  <sheetViews>
    <sheetView topLeftCell="A19" zoomScale="80" zoomScaleNormal="80" workbookViewId="0"/>
  </sheetViews>
  <sheetFormatPr baseColWidth="10" defaultRowHeight="15" x14ac:dyDescent="0.25"/>
  <cols>
    <col min="1" max="1" width="23" customWidth="1"/>
    <col min="2" max="2" width="21.28515625" customWidth="1"/>
    <col min="3" max="3" width="24.42578125" customWidth="1"/>
    <col min="4" max="4" width="14.28515625" customWidth="1"/>
    <col min="5" max="5" width="20.42578125" customWidth="1"/>
    <col min="6" max="6" width="13.42578125" customWidth="1"/>
    <col min="7" max="7" width="14.28515625" customWidth="1"/>
    <col min="8" max="8" width="26.28515625" customWidth="1"/>
    <col min="9" max="9" width="25.140625" customWidth="1"/>
    <col min="10" max="10" width="14.42578125" customWidth="1"/>
    <col min="11" max="11" width="20.140625" customWidth="1"/>
    <col min="12" max="12" width="14.85546875" customWidth="1"/>
    <col min="13" max="13" width="13.7109375" customWidth="1"/>
  </cols>
  <sheetData>
    <row r="1" spans="1:14" ht="18.75" x14ac:dyDescent="0.3">
      <c r="C1" s="2" t="s">
        <v>0</v>
      </c>
    </row>
    <row r="2" spans="1:14" ht="18.75" x14ac:dyDescent="0.3">
      <c r="C2" s="2"/>
    </row>
    <row r="3" spans="1:14" ht="18.75" x14ac:dyDescent="0.3">
      <c r="C3" s="2"/>
    </row>
    <row r="4" spans="1:14" x14ac:dyDescent="0.25">
      <c r="A4" t="s">
        <v>11</v>
      </c>
    </row>
    <row r="5" spans="1:14" x14ac:dyDescent="0.25">
      <c r="B5" s="1"/>
    </row>
    <row r="6" spans="1:14" ht="18.75" x14ac:dyDescent="0.3">
      <c r="A6" s="2" t="s">
        <v>331</v>
      </c>
      <c r="B6" s="1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</row>
    <row r="7" spans="1:14" ht="18.75" x14ac:dyDescent="0.3">
      <c r="A7" s="2"/>
      <c r="B7" s="1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</row>
    <row r="8" spans="1:14" ht="18.75" x14ac:dyDescent="0.3">
      <c r="A8" s="277" t="s">
        <v>329</v>
      </c>
      <c r="B8" s="228"/>
      <c r="C8" s="148" t="s">
        <v>327</v>
      </c>
      <c r="D8" s="148" t="s">
        <v>328</v>
      </c>
      <c r="E8" s="148" t="s">
        <v>330</v>
      </c>
      <c r="F8" s="148"/>
      <c r="G8" s="277" t="s">
        <v>329</v>
      </c>
      <c r="H8" s="228"/>
      <c r="I8" s="148" t="s">
        <v>327</v>
      </c>
      <c r="J8" s="148" t="s">
        <v>328</v>
      </c>
      <c r="K8" s="148" t="s">
        <v>330</v>
      </c>
      <c r="L8" s="148"/>
      <c r="M8" s="148"/>
      <c r="N8" s="148"/>
    </row>
    <row r="9" spans="1:14" ht="18.75" x14ac:dyDescent="0.3">
      <c r="A9" s="2"/>
      <c r="B9" s="1"/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</row>
    <row r="10" spans="1:14" ht="18.75" x14ac:dyDescent="0.3">
      <c r="A10" s="2"/>
      <c r="B10" s="1"/>
      <c r="C10" s="148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148"/>
    </row>
    <row r="11" spans="1:14" ht="18.75" x14ac:dyDescent="0.3">
      <c r="A11" s="2"/>
      <c r="B11" s="1"/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</row>
    <row r="12" spans="1:14" ht="18.75" x14ac:dyDescent="0.3">
      <c r="A12" s="2"/>
      <c r="B12" s="1"/>
      <c r="C12" s="148"/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</row>
    <row r="13" spans="1:14" ht="18.75" x14ac:dyDescent="0.3">
      <c r="A13" s="2"/>
      <c r="B13" s="1"/>
      <c r="C13" s="148"/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148"/>
    </row>
    <row r="14" spans="1:14" x14ac:dyDescent="0.25">
      <c r="A14" s="147"/>
      <c r="B14" s="146"/>
    </row>
    <row r="15" spans="1:14" x14ac:dyDescent="0.25">
      <c r="A15" s="147"/>
      <c r="B15" s="146"/>
    </row>
    <row r="16" spans="1:14" x14ac:dyDescent="0.25">
      <c r="A16" s="147"/>
      <c r="B16" s="146"/>
    </row>
    <row r="17" spans="1:2" x14ac:dyDescent="0.25">
      <c r="A17" s="147"/>
      <c r="B17" s="146"/>
    </row>
    <row r="18" spans="1:2" x14ac:dyDescent="0.25">
      <c r="A18" s="147"/>
      <c r="B18" s="146"/>
    </row>
    <row r="19" spans="1:2" x14ac:dyDescent="0.25">
      <c r="A19" s="147"/>
      <c r="B19" s="146"/>
    </row>
    <row r="20" spans="1:2" x14ac:dyDescent="0.25">
      <c r="A20" s="147"/>
      <c r="B20" s="146"/>
    </row>
    <row r="21" spans="1:2" x14ac:dyDescent="0.25">
      <c r="A21" s="147"/>
      <c r="B21" s="146"/>
    </row>
    <row r="22" spans="1:2" x14ac:dyDescent="0.25">
      <c r="A22" s="147"/>
      <c r="B22" s="146"/>
    </row>
    <row r="23" spans="1:2" x14ac:dyDescent="0.25">
      <c r="A23" s="147"/>
      <c r="B23" s="146"/>
    </row>
    <row r="24" spans="1:2" x14ac:dyDescent="0.25">
      <c r="A24" s="147"/>
      <c r="B24" s="146"/>
    </row>
    <row r="25" spans="1:2" x14ac:dyDescent="0.25">
      <c r="A25" s="147"/>
      <c r="B25" s="146"/>
    </row>
    <row r="26" spans="1:2" x14ac:dyDescent="0.25">
      <c r="A26" s="147"/>
      <c r="B26" s="146"/>
    </row>
    <row r="27" spans="1:2" x14ac:dyDescent="0.25">
      <c r="A27" s="147"/>
      <c r="B27" s="146"/>
    </row>
    <row r="28" spans="1:2" x14ac:dyDescent="0.25">
      <c r="A28" s="147"/>
      <c r="B28" s="146"/>
    </row>
    <row r="29" spans="1:2" x14ac:dyDescent="0.25">
      <c r="A29" s="147"/>
      <c r="B29" s="146"/>
    </row>
    <row r="30" spans="1:2" x14ac:dyDescent="0.25">
      <c r="A30" s="147"/>
      <c r="B30" s="146"/>
    </row>
    <row r="31" spans="1:2" x14ac:dyDescent="0.25">
      <c r="A31" s="147"/>
      <c r="B31" s="146"/>
    </row>
    <row r="32" spans="1:2" x14ac:dyDescent="0.25">
      <c r="A32" s="147"/>
      <c r="B32" s="146"/>
    </row>
    <row r="33" spans="1:2" x14ac:dyDescent="0.25">
      <c r="A33" s="147"/>
      <c r="B33" s="146"/>
    </row>
    <row r="34" spans="1:2" x14ac:dyDescent="0.25">
      <c r="A34" s="147"/>
      <c r="B34" s="146"/>
    </row>
    <row r="35" spans="1:2" x14ac:dyDescent="0.25">
      <c r="A35" s="147"/>
      <c r="B35" s="146"/>
    </row>
    <row r="36" spans="1:2" x14ac:dyDescent="0.25">
      <c r="A36" s="147"/>
      <c r="B36" s="146"/>
    </row>
    <row r="37" spans="1:2" x14ac:dyDescent="0.25">
      <c r="A37" s="147"/>
      <c r="B37" s="146"/>
    </row>
    <row r="38" spans="1:2" x14ac:dyDescent="0.25">
      <c r="A38" s="147"/>
      <c r="B38" s="146"/>
    </row>
    <row r="39" spans="1:2" x14ac:dyDescent="0.25">
      <c r="A39" s="147"/>
      <c r="B39" s="146"/>
    </row>
    <row r="40" spans="1:2" x14ac:dyDescent="0.25">
      <c r="A40" s="147"/>
      <c r="B40" s="146"/>
    </row>
    <row r="41" spans="1:2" x14ac:dyDescent="0.25">
      <c r="A41" s="147"/>
      <c r="B41" s="146"/>
    </row>
    <row r="42" spans="1:2" x14ac:dyDescent="0.25">
      <c r="A42" s="147"/>
      <c r="B42" s="146"/>
    </row>
    <row r="43" spans="1:2" x14ac:dyDescent="0.25">
      <c r="A43" s="147"/>
      <c r="B43" s="146"/>
    </row>
    <row r="44" spans="1:2" x14ac:dyDescent="0.25">
      <c r="A44" s="147"/>
      <c r="B44" s="146"/>
    </row>
    <row r="45" spans="1:2" x14ac:dyDescent="0.25">
      <c r="A45" s="147"/>
      <c r="B45" s="146"/>
    </row>
    <row r="46" spans="1:2" ht="18.75" x14ac:dyDescent="0.25">
      <c r="A46" s="149" t="s">
        <v>333</v>
      </c>
      <c r="B46" s="146">
        <v>1</v>
      </c>
    </row>
    <row r="47" spans="1:2" x14ac:dyDescent="0.25">
      <c r="B47" s="146"/>
    </row>
    <row r="48" spans="1:2" ht="18.75" x14ac:dyDescent="0.3">
      <c r="A48" s="2" t="s">
        <v>332</v>
      </c>
    </row>
    <row r="49" spans="1:5" x14ac:dyDescent="0.25">
      <c r="A49" s="31" t="s">
        <v>290</v>
      </c>
      <c r="B49" s="1" t="s">
        <v>293</v>
      </c>
      <c r="C49" s="1" t="s">
        <v>294</v>
      </c>
    </row>
    <row r="50" spans="1:5" x14ac:dyDescent="0.25">
      <c r="A50" s="31" t="s">
        <v>291</v>
      </c>
      <c r="B50" s="142">
        <v>0.85</v>
      </c>
      <c r="C50" s="142">
        <v>0.7</v>
      </c>
    </row>
    <row r="51" spans="1:5" x14ac:dyDescent="0.25">
      <c r="A51" s="31" t="s">
        <v>292</v>
      </c>
      <c r="B51" s="142">
        <v>1</v>
      </c>
      <c r="C51" s="142">
        <v>1</v>
      </c>
    </row>
    <row r="53" spans="1:5" ht="18.75" x14ac:dyDescent="0.3">
      <c r="A53" s="2" t="s">
        <v>39</v>
      </c>
    </row>
    <row r="54" spans="1:5" x14ac:dyDescent="0.25">
      <c r="B54" s="120" t="s">
        <v>3</v>
      </c>
      <c r="C54" s="120" t="s">
        <v>4</v>
      </c>
      <c r="D54" s="120" t="s">
        <v>5</v>
      </c>
      <c r="E54" s="120" t="s">
        <v>6</v>
      </c>
    </row>
    <row r="55" spans="1:5" x14ac:dyDescent="0.25">
      <c r="A55" t="s">
        <v>40</v>
      </c>
      <c r="B55" s="112">
        <v>0</v>
      </c>
      <c r="C55" s="112">
        <v>1</v>
      </c>
      <c r="D55" s="112">
        <v>1</v>
      </c>
      <c r="E55" s="112">
        <v>1</v>
      </c>
    </row>
    <row r="56" spans="1:5" x14ac:dyDescent="0.25">
      <c r="A56" t="s">
        <v>41</v>
      </c>
      <c r="B56" s="121" t="s">
        <v>12</v>
      </c>
      <c r="C56" s="121" t="s">
        <v>12</v>
      </c>
      <c r="D56" s="121" t="s">
        <v>12</v>
      </c>
      <c r="E56" s="121" t="s">
        <v>12</v>
      </c>
    </row>
    <row r="57" spans="1:5" x14ac:dyDescent="0.25">
      <c r="B57" s="121"/>
    </row>
    <row r="59" spans="1:5" ht="18.75" x14ac:dyDescent="0.25">
      <c r="A59" s="149" t="s">
        <v>295</v>
      </c>
      <c r="B59" s="148" t="s">
        <v>3</v>
      </c>
      <c r="C59" s="148" t="s">
        <v>4</v>
      </c>
      <c r="D59" s="148" t="s">
        <v>5</v>
      </c>
    </row>
    <row r="60" spans="1:5" x14ac:dyDescent="0.25">
      <c r="A60" t="s">
        <v>196</v>
      </c>
      <c r="B60" s="145" t="s">
        <v>197</v>
      </c>
      <c r="C60" s="150">
        <v>1</v>
      </c>
      <c r="D60" s="150">
        <v>1</v>
      </c>
    </row>
    <row r="61" spans="1:5" x14ac:dyDescent="0.25">
      <c r="A61" t="s">
        <v>195</v>
      </c>
      <c r="B61" s="145" t="s">
        <v>197</v>
      </c>
      <c r="C61" s="150">
        <v>0.85</v>
      </c>
      <c r="D61" s="150">
        <v>1</v>
      </c>
    </row>
    <row r="62" spans="1:5" x14ac:dyDescent="0.25">
      <c r="A62" t="s">
        <v>10</v>
      </c>
      <c r="B62" s="145" t="s">
        <v>198</v>
      </c>
      <c r="C62" s="150">
        <v>0.65</v>
      </c>
      <c r="D62" s="150">
        <v>1</v>
      </c>
    </row>
  </sheetData>
  <sheetProtection password="D030" sheet="1" objects="1" scenarios="1"/>
  <mergeCells count="2">
    <mergeCell ref="A8:B8"/>
    <mergeCell ref="G8:H8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/>
  <dimension ref="A2:G7"/>
  <sheetViews>
    <sheetView workbookViewId="0">
      <selection activeCell="E10" sqref="E10"/>
    </sheetView>
  </sheetViews>
  <sheetFormatPr baseColWidth="10" defaultRowHeight="15" x14ac:dyDescent="0.25"/>
  <cols>
    <col min="1" max="1" width="22.5703125" customWidth="1"/>
  </cols>
  <sheetData>
    <row r="2" spans="1:7" ht="18.75" x14ac:dyDescent="0.3">
      <c r="C2" s="2" t="s">
        <v>20</v>
      </c>
      <c r="D2" s="2"/>
    </row>
    <row r="4" spans="1:7" x14ac:dyDescent="0.25">
      <c r="A4" s="3"/>
      <c r="B4" s="193" t="s">
        <v>275</v>
      </c>
      <c r="C4" s="193"/>
      <c r="D4" s="282"/>
      <c r="E4" s="265"/>
      <c r="F4" s="265"/>
      <c r="G4" s="265"/>
    </row>
    <row r="5" spans="1:7" x14ac:dyDescent="0.25">
      <c r="A5" s="3" t="s">
        <v>33</v>
      </c>
      <c r="B5" s="193">
        <v>130</v>
      </c>
      <c r="C5" s="193"/>
      <c r="D5" s="280"/>
      <c r="E5" s="281"/>
      <c r="F5" s="278"/>
      <c r="G5" s="279"/>
    </row>
    <row r="6" spans="1:7" x14ac:dyDescent="0.25">
      <c r="A6" s="3" t="s">
        <v>2</v>
      </c>
      <c r="B6" s="193">
        <v>90</v>
      </c>
      <c r="C6" s="193"/>
      <c r="D6" s="280"/>
      <c r="E6" s="281"/>
      <c r="F6" s="278"/>
      <c r="G6" s="279"/>
    </row>
    <row r="7" spans="1:7" x14ac:dyDescent="0.25">
      <c r="A7" s="3" t="s">
        <v>10</v>
      </c>
      <c r="B7" s="193">
        <v>55</v>
      </c>
      <c r="C7" s="193"/>
      <c r="D7" s="280"/>
      <c r="E7" s="281"/>
      <c r="F7" s="278"/>
      <c r="G7" s="279"/>
    </row>
  </sheetData>
  <sheetProtection password="D030" sheet="1" objects="1" scenarios="1"/>
  <mergeCells count="12">
    <mergeCell ref="F4:G4"/>
    <mergeCell ref="F5:G5"/>
    <mergeCell ref="F6:G6"/>
    <mergeCell ref="F7:G7"/>
    <mergeCell ref="B5:C5"/>
    <mergeCell ref="B4:C4"/>
    <mergeCell ref="B6:C6"/>
    <mergeCell ref="B7:C7"/>
    <mergeCell ref="D5:E5"/>
    <mergeCell ref="D6:E6"/>
    <mergeCell ref="D7:E7"/>
    <mergeCell ref="D4:E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Notice</vt:lpstr>
      <vt:lpstr>Equivalence paille fumier</vt:lpstr>
      <vt:lpstr>chantier paille</vt:lpstr>
      <vt:lpstr>chantier fumier</vt:lpstr>
      <vt:lpstr>Bilan des échanges</vt:lpstr>
      <vt:lpstr>Référence chantier</vt:lpstr>
      <vt:lpstr>Teneurs NPK Mg</vt:lpstr>
      <vt:lpstr>Coef équivalence</vt:lpstr>
      <vt:lpstr>Teneur humus</vt:lpstr>
    </vt:vector>
  </TitlesOfParts>
  <Company>Chambre Agriculture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install</dc:creator>
  <cp:lastModifiedBy>install</cp:lastModifiedBy>
  <cp:lastPrinted>2014-10-28T12:58:48Z</cp:lastPrinted>
  <dcterms:created xsi:type="dcterms:W3CDTF">2014-10-22T12:35:45Z</dcterms:created>
  <dcterms:modified xsi:type="dcterms:W3CDTF">2018-01-31T16:13:01Z</dcterms:modified>
</cp:coreProperties>
</file>